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FIN. PLAN ZA 2024\"/>
    </mc:Choice>
  </mc:AlternateContent>
  <xr:revisionPtr revIDLastSave="32" documentId="8_{01085C5C-CB7F-4955-A05F-0BE2DA79F1A4}" xr6:coauthVersionLast="36" xr6:coauthVersionMax="36" xr10:uidLastSave="{57B3E5C3-7D20-4DB9-A723-B5A088110EE8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26" i="35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<sst xmlns="http://schemas.openxmlformats.org/spreadsheetml/2006/main" count="13663" uniqueCount="4836">
  <si>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</si>
  <si>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</si>
  <si>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</si>
  <si>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</si>
  <si>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</si>
  <si>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</si>
  <si>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</si>
  <si>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</si>
  <si>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</si>
  <si>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</si>
  <si>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</si>
  <si>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</si>
  <si>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</si>
  <si>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</si>
  <si>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</si>
  <si>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</si>
  <si>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</si>
  <si>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</si>
  <si>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</si>
  <si>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</si>
  <si>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</si>
  <si>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</si>
  <si>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</si>
  <si>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</si>
  <si>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</si>
  <si>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</si>
  <si>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</si>
  <si>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</si>
  <si>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</si>
  <si>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</si>
  <si>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</si>
  <si>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</si>
  <si>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</si>
  <si>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</si>
  <si>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</si>
  <si>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</si>
  <si>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</si>
  <si>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</si>
  <si>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</si>
  <si>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</si>
  <si>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</si>
  <si>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</si>
  <si>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</si>
  <si>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</si>
  <si>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</si>
  <si>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</si>
  <si>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</si>
  <si>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</si>
  <si>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</si>
  <si>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</si>
  <si>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</si>
  <si>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</si>
  <si>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</si>
  <si>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</si>
  <si>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</si>
  <si>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</si>
  <si>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</si>
  <si>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</si>
  <si>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</si>
  <si>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</si>
  <si>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</si>
  <si>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</si>
  <si>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</si>
  <si>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</si>
  <si>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</si>
  <si>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</si>
  <si>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</si>
  <si>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</si>
  <si>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</si>
  <si>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</si>
  <si>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</si>
  <si>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</si>
  <si>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</si>
  <si>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</si>
  <si>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</si>
  <si>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</si>
  <si>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</si>
  <si>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</si>
  <si>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</si>
  <si>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</si>
  <si>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</si>
  <si>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</si>
  <si>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</si>
  <si>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</si>
  <si>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</si>
  <si>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</si>
  <si>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</si>
  <si>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</si>
  <si>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</si>
  <si>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</si>
  <si>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</si>
  <si>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</si>
  <si>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</si>
  <si>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</si>
  <si>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</si>
  <si>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</si>
  <si>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</si>
  <si>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</si>
  <si>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</si>
  <si>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</si>
  <si>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</si>
  <si>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</si>
  <si>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</si>
  <si>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</si>
  <si>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</si>
  <si>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</si>
  <si>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</si>
  <si>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</si>
  <si>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</si>
  <si>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</si>
  <si>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</si>
  <si>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</si>
  <si>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</si>
  <si>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</si>
  <si>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</si>
  <si>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</si>
  <si>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</si>
  <si>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</si>
  <si>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</si>
  <si>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</si>
  <si>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</si>
  <si>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</si>
  <si>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</si>
  <si>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</si>
  <si>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</si>
  <si>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</si>
  <si>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</si>
  <si>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</si>
  <si>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</si>
  <si>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</si>
  <si>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</si>
  <si>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</si>
  <si>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</si>
  <si>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</si>
  <si>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</si>
  <si>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</si>
  <si>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</si>
  <si>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</si>
  <si>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</si>
  <si>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</si>
  <si>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</si>
  <si>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</si>
  <si>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</si>
  <si>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</si>
  <si>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</si>
  <si>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</si>
  <si>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</si>
  <si>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</si>
  <si>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</si>
  <si>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</si>
  <si>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</si>
  <si>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</si>
  <si>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</si>
  <si>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</si>
  <si>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</si>
  <si>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</si>
  <si>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</si>
  <si>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</si>
  <si>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</si>
  <si>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</si>
  <si>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</si>
  <si>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</si>
  <si>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</si>
  <si>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</si>
  <si>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</si>
  <si>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</si>
  <si>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</si>
  <si>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</si>
  <si>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</si>
  <si>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</si>
  <si>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</si>
  <si>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</si>
  <si>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</si>
  <si>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</si>
  <si>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</si>
  <si>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</si>
  <si>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</si>
  <si>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</si>
  <si>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</si>
  <si>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</si>
  <si>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</si>
  <si>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</si>
  <si>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</si>
  <si>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</si>
  <si>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</si>
  <si>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</si>
  <si>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</si>
  <si>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</si>
  <si>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</si>
  <si>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</si>
  <si>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</si>
  <si>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</si>
  <si>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</si>
  <si>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</si>
  <si>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</si>
  <si>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</si>
  <si>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</si>
  <si>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</si>
  <si>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</si>
  <si>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</si>
  <si>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</si>
  <si>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</si>
  <si>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</si>
  <si>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</si>
  <si>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</si>
  <si>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</si>
  <si>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</si>
  <si>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</si>
  <si>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</si>
  <si>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</si>
  <si>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</si>
  <si>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</si>
  <si>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</si>
  <si>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</si>
  <si>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</si>
  <si>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</si>
  <si>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</si>
  <si>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</si>
  <si>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</si>
  <si>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</si>
  <si>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</si>
  <si>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</si>
  <si>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</si>
  <si>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</si>
  <si>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</si>
  <si>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</si>
  <si>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</si>
  <si>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</si>
  <si>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</si>
  <si>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</si>
  <si>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</si>
  <si>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</si>
  <si>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</si>
  <si>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</si>
  <si>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</si>
  <si>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</si>
  <si>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</si>
  <si>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</si>
  <si>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</si>
  <si>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</si>
  <si>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</si>
  <si>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</si>
  <si>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</si>
  <si>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</si>
  <si>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</si>
  <si>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</si>
  <si>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</si>
  <si>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</si>
  <si>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</si>
  <si>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</si>
  <si>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</si>
  <si>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</si>
  <si>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</si>
  <si>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</si>
  <si>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</si>
  <si>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</si>
  <si>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</si>
  <si>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</si>
  <si>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</si>
  <si>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</si>
  <si>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</si>
  <si>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</si>
  <si>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</si>
  <si>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</si>
  <si>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</si>
  <si>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</si>
  <si>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</si>
  <si>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</si>
  <si>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</si>
  <si>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</si>
  <si>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</si>
  <si>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</si>
  <si>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</si>
  <si>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</si>
  <si>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</si>
  <si>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</si>
  <si>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</si>
  <si>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</si>
  <si>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</si>
  <si>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</si>
  <si>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</si>
  <si>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</si>
  <si>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</si>
  <si>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</si>
  <si>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</si>
  <si>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</si>
  <si>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</si>
  <si>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</si>
  <si>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</si>
  <si>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</si>
  <si>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</si>
  <si>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</si>
  <si>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</si>
  <si>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</si>
  <si>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</si>
  <si>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</si>
  <si>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</si>
  <si>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</si>
  <si>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</si>
  <si>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</si>
  <si>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</si>
  <si>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</si>
  <si>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</si>
  <si>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</si>
  <si>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</si>
  <si>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</si>
  <si>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</si>
  <si>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</si>
  <si>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</si>
  <si>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</si>
  <si>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</si>
  <si>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</si>
  <si>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</si>
  <si>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</si>
  <si>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</si>
  <si>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</si>
  <si>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</si>
  <si>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</si>
  <si>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</si>
  <si>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</si>
  <si>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</si>
  <si>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</si>
  <si>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</si>
  <si>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</si>
  <si>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</si>
  <si>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</si>
  <si>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</si>
  <si>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</si>
  <si>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</si>
  <si>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</si>
  <si>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</si>
  <si>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</si>
  <si>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</si>
  <si>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</si>
  <si>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</si>
  <si>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</si>
  <si>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</si>
  <si>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</si>
  <si>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</si>
  <si>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</si>
  <si>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</si>
  <si>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</si>
  <si>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</si>
  <si>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</si>
  <si>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</si>
  <si>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</si>
  <si>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</si>
  <si>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</si>
  <si>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</si>
  <si>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</si>
  <si>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</si>
  <si>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</si>
  <si>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</si>
  <si>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</si>
  <si>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</si>
  <si>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</si>
  <si>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</si>
  <si>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</si>
  <si>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</si>
  <si>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</si>
  <si>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</si>
  <si>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</si>
  <si>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</si>
  <si>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</si>
  <si>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</si>
  <si>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</si>
  <si>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</si>
  <si>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</si>
  <si>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</si>
  <si>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</si>
  <si>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</si>
  <si>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</si>
  <si>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</si>
  <si>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</si>
  <si>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</si>
  <si>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</si>
  <si>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</si>
  <si>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</si>
  <si>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</si>
  <si>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</si>
  <si>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</si>
  <si>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</si>
  <si>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</si>
  <si>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</si>
  <si>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</si>
  <si>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</si>
  <si>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</si>
  <si>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</si>
  <si>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</si>
  <si>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</si>
  <si>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</si>
  <si>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</si>
  <si>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</si>
  <si>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</si>
  <si>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</si>
  <si>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</si>
  <si>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</si>
  <si>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</si>
  <si>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</si>
  <si>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</si>
  <si>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</si>
  <si>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</si>
  <si>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</si>
  <si>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</si>
  <si>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</si>
  <si>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</si>
  <si>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</si>
  <si>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</si>
  <si>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</si>
  <si>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</si>
  <si>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</si>
  <si>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</si>
  <si>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</si>
  <si>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</si>
  <si>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</si>
  <si>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</si>
  <si>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</si>
  <si>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</si>
  <si>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</si>
  <si>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</si>
  <si>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</si>
  <si>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</si>
  <si>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</si>
  <si>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</si>
  <si>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</si>
  <si>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</si>
  <si>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</si>
  <si>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</si>
  <si>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</si>
  <si>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</si>
  <si>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</si>
  <si>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</si>
  <si>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</si>
  <si>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</si>
  <si>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</si>
  <si>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</si>
  <si>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</si>
  <si>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</si>
  <si>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</si>
  <si>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</si>
  <si>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</si>
  <si>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</si>
  <si>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</si>
  <si>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</si>
  <si>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</si>
  <si>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</si>
  <si>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</si>
  <si>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</si>
  <si>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</si>
  <si>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</si>
  <si>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</si>
  <si>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</si>
  <si>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</si>
  <si>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</si>
  <si>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</si>
  <si>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</si>
  <si>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</si>
  <si>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</si>
  <si>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</si>
  <si>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</si>
  <si>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</si>
  <si>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</si>
  <si>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</si>
  <si>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</si>
  <si>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</si>
  <si>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</si>
  <si>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</si>
  <si>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</si>
  <si>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</si>
  <si>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</si>
  <si>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</si>
  <si>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</si>
  <si>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</si>
  <si>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</si>
  <si>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</si>
  <si>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</si>
  <si>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</si>
  <si>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</si>
  <si>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</si>
  <si>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</si>
  <si>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</si>
  <si>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</si>
  <si>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</si>
  <si>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</si>
  <si>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</si>
  <si>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</si>
  <si>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</si>
  <si>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</si>
  <si>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</si>
  <si>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</si>
  <si>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</si>
  <si>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</si>
  <si>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</si>
  <si>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</si>
  <si>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</si>
  <si>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</si>
  <si>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</si>
  <si>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</si>
  <si>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</si>
  <si>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</si>
  <si>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</si>
  <si>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</si>
  <si>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</si>
  <si>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</si>
  <si>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</si>
  <si>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</si>
  <si>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</si>
  <si>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</si>
  <si>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</si>
  <si>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</si>
  <si>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</si>
  <si>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</si>
  <si>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</si>
  <si>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</si>
  <si>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</si>
  <si>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</si>
  <si>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</si>
  <si>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</si>
  <si>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</si>
  <si>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</si>
  <si>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</si>
  <si>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</si>
  <si>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</si>
  <si>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</si>
  <si>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</si>
  <si>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</si>
  <si>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</si>
  <si>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</si>
  <si>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</si>
  <si>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</si>
  <si>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</si>
  <si>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</si>
  <si>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</si>
  <si>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</si>
  <si>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</si>
  <si>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</si>
  <si>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</si>
  <si>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</si>
  <si>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</si>
  <si>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</si>
  <si>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</si>
  <si>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</si>
  <si>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</si>
  <si>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</si>
  <si>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</si>
  <si>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</si>
  <si>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</si>
  <si>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</si>
  <si>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</si>
  <si>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</si>
  <si>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</si>
  <si>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</si>
  <si>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</si>
  <si>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</si>
  <si>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</si>
  <si>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</si>
  <si>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</si>
  <si>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</si>
  <si>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</si>
  <si>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</si>
  <si>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</si>
  <si>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</si>
  <si>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</si>
  <si>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</si>
  <si>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</si>
  <si>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</si>
  <si>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</si>
  <si>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</si>
  <si>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</si>
  <si>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</si>
  <si>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</si>
  <si>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</si>
  <si>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</si>
  <si>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</si>
  <si>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</si>
  <si>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</si>
  <si>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</si>
  <si>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</si>
  <si>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</si>
  <si>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</si>
  <si>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</si>
  <si>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</si>
  <si>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</si>
  <si>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</si>
  <si>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</si>
  <si>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</si>
  <si>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</si>
  <si>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</si>
  <si>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</si>
  <si>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</si>
  <si>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</si>
  <si>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</si>
  <si>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</si>
  <si>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</si>
  <si>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</si>
  <si>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</si>
  <si>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</si>
  <si>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</si>
  <si>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</si>
  <si>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</si>
  <si>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</si>
  <si>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</si>
  <si>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</si>
  <si>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</si>
  <si>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</si>
  <si>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</si>
  <si>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</si>
  <si>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</si>
  <si>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</si>
  <si>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</si>
  <si>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</si>
  <si>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</si>
  <si>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</si>
  <si>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</si>
  <si>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</si>
  <si>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</si>
  <si>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</si>
  <si>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</si>
  <si>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</si>
  <si>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</si>
  <si>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</si>
  <si>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</si>
  <si>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</si>
  <si>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</si>
  <si>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</si>
  <si>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</si>
  <si>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</si>
  <si>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</si>
  <si>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</si>
  <si>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</si>
  <si>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</si>
  <si>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</si>
  <si>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</si>
  <si>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</si>
  <si>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</si>
  <si>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</si>
  <si>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</si>
  <si>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</si>
  <si>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</si>
  <si>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</si>
  <si>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</si>
  <si>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</si>
  <si>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</si>
  <si>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</si>
  <si>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</si>
  <si>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</si>
  <si>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</si>
  <si>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</si>
  <si>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</si>
  <si>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</si>
  <si>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</si>
  <si>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</si>
  <si>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</si>
  <si>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</si>
  <si>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</si>
  <si>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</si>
  <si>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</si>
  <si>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</si>
  <si>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</si>
  <si>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</si>
  <si>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</si>
  <si>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</si>
  <si>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</si>
  <si>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</si>
  <si>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</si>
  <si>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</si>
  <si>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</si>
  <si>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</si>
  <si>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</si>
  <si>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</si>
  <si>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</si>
  <si>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</si>
  <si>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</si>
  <si>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</si>
  <si>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</si>
  <si>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</si>
  <si>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</si>
  <si>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</si>
  <si>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</si>
  <si>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</si>
  <si>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</si>
  <si>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</si>
  <si>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</si>
  <si>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</si>
  <si>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</si>
  <si>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</si>
  <si>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</si>
  <si>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</si>
  <si>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</si>
  <si>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</si>
  <si>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</si>
  <si>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</si>
  <si>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</si>
  <si>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</si>
  <si>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</si>
  <si>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</si>
  <si>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</si>
  <si>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</si>
  <si>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</si>
  <si>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</si>
  <si>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</si>
  <si>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</si>
  <si>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</si>
  <si>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</si>
  <si>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</si>
  <si>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</si>
  <si>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</si>
  <si>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</si>
  <si>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</si>
  <si>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</si>
  <si>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</si>
  <si>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</si>
  <si>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</si>
  <si>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</si>
  <si>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</si>
  <si>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</si>
  <si>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</si>
  <si>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</si>
  <si>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</si>
  <si>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</si>
  <si>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</si>
  <si>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</si>
  <si>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</si>
  <si>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</si>
  <si>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</si>
  <si>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</si>
  <si>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</si>
  <si>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</si>
  <si>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</si>
  <si>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</si>
  <si>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</si>
  <si>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</si>
  <si>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</si>
  <si>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</si>
  <si>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</si>
  <si>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</si>
  <si>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</si>
  <si>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</si>
  <si>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</si>
  <si>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</si>
  <si>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</si>
  <si>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</si>
  <si>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</si>
  <si>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</si>
  <si>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</si>
  <si>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</si>
  <si>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</si>
  <si>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</si>
  <si>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</si>
  <si>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</si>
  <si>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</si>
  <si>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</si>
  <si>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</si>
  <si>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</si>
  <si>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</si>
  <si>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</si>
  <si>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</si>
  <si>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</si>
  <si>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</si>
  <si>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</si>
  <si>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</si>
  <si>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</si>
  <si>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</si>
  <si>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</si>
  <si>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</si>
  <si>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</si>
  <si>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</si>
  <si>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</si>
  <si>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</si>
  <si>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</si>
  <si>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</si>
  <si>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</si>
  <si>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</si>
  <si>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</si>
  <si>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</si>
  <si>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</si>
  <si>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</si>
  <si>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</si>
  <si>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</si>
  <si>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</si>
  <si>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</si>
  <si>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</si>
  <si>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</si>
  <si>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</si>
  <si>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</si>
  <si>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</si>
  <si>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</si>
  <si>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</si>
  <si>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</si>
  <si>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</si>
  <si>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</si>
  <si>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</si>
  <si>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</si>
  <si>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</si>
  <si>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</si>
  <si>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</si>
  <si>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</si>
  <si>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</si>
  <si>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</si>
  <si>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</si>
  <si>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</si>
  <si>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</si>
  <si>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</si>
  <si>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</si>
  <si>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</si>
  <si>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</si>
  <si>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</si>
  <si>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</si>
  <si>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</si>
  <si>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</si>
  <si>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</si>
  <si>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</si>
  <si>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</si>
  <si>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</si>
  <si>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</si>
  <si>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</si>
  <si>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</si>
  <si>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</si>
  <si>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</si>
  <si>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</si>
  <si>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</si>
  <si>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</si>
  <si>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</si>
  <si>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</si>
  <si>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</si>
  <si>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</si>
  <si>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</si>
  <si>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</si>
  <si>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</si>
  <si>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</si>
  <si>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</si>
  <si>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</si>
  <si>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</si>
  <si>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</si>
  <si>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</si>
  <si>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</si>
  <si>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</si>
  <si>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</si>
  <si>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</si>
  <si>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</si>
  <si>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</si>
  <si>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</si>
  <si>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</si>
  <si>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</si>
  <si>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</si>
  <si>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</si>
  <si>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</si>
  <si>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</si>
  <si>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</si>
  <si>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</si>
  <si>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</si>
  <si>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</si>
  <si>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</si>
  <si>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</si>
  <si>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</si>
  <si>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</si>
  <si>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</si>
  <si>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</si>
  <si>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</si>
  <si>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</si>
  <si>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</si>
  <si>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</si>
  <si>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</si>
  <si>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</si>
  <si>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</si>
  <si>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</si>
  <si>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</si>
  <si>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</si>
  <si>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</si>
  <si>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</si>
  <si>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</si>
  <si>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</si>
  <si>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</si>
  <si>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</si>
  <si>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</si>
  <si>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</si>
  <si>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</si>
  <si>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</si>
  <si>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</si>
  <si>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</si>
  <si>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</si>
  <si>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</si>
  <si>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</si>
  <si>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</si>
  <si>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</si>
  <si>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</si>
  <si>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</si>
  <si>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</si>
  <si>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</si>
  <si>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</si>
  <si>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</si>
  <si>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</si>
  <si>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</si>
  <si>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</si>
  <si>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</si>
  <si>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</si>
  <si>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</si>
  <si>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</si>
  <si>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</si>
  <si>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</si>
  <si>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</si>
  <si>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</si>
  <si>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</si>
  <si>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</si>
  <si>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</si>
  <si>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</si>
  <si>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</si>
  <si>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</si>
  <si>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</si>
  <si>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</si>
  <si>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</si>
  <si>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</si>
  <si>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</si>
  <si>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</si>
  <si>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</si>
  <si>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</si>
  <si>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</si>
  <si>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</si>
  <si>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</si>
  <si>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</si>
  <si>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</si>
  <si>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</si>
  <si>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</si>
  <si>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</si>
  <si>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</si>
  <si>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</si>
  <si>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</si>
  <si>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</si>
  <si>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</si>
  <si>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</si>
  <si>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</si>
  <si>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</si>
  <si>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</si>
  <si>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</si>
  <si>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</si>
  <si>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</si>
  <si>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</si>
  <si>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</si>
  <si>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</si>
  <si>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</si>
  <si>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</si>
  <si>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</si>
  <si>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</si>
  <si>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</si>
  <si>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</si>
  <si>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</si>
  <si>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</si>
  <si>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</si>
  <si>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</si>
  <si>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</si>
  <si>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</si>
  <si>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</si>
  <si>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</si>
  <si>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</si>
  <si>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</si>
  <si>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</si>
  <si>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</si>
  <si>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</si>
  <si>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</si>
  <si>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</si>
  <si>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</si>
  <si>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</si>
  <si>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</si>
  <si>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</si>
  <si>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</si>
  <si>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</si>
  <si>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</si>
  <si>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</si>
  <si>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</si>
  <si>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</si>
  <si>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</si>
  <si>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</si>
  <si>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</si>
  <si>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</si>
  <si>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</si>
  <si>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</si>
  <si>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</si>
  <si>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</si>
  <si>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</si>
  <si>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</si>
  <si>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</si>
  <si>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</si>
  <si>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</si>
  <si>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</si>
  <si>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</si>
  <si>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</si>
  <si>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</si>
  <si>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</si>
  <si>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</si>
  <si>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</si>
  <si>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</si>
  <si>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</si>
  <si>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</si>
  <si>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</si>
  <si>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</si>
  <si>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</si>
  <si>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</si>
  <si>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</si>
  <si>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</si>
  <si>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</si>
  <si>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</si>
  <si>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</si>
  <si>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</si>
  <si>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</si>
  <si>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</si>
  <si>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</si>
  <si>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</si>
  <si>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</si>
  <si>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</si>
  <si>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</si>
  <si>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</si>
  <si>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</si>
  <si>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</si>
  <si>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</si>
  <si>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</si>
  <si>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</si>
  <si>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</si>
  <si>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</si>
  <si>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</si>
  <si>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</si>
  <si>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</si>
  <si>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</si>
  <si>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</si>
  <si>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</si>
  <si>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</si>
  <si>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</si>
  <si>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</si>
  <si>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</si>
  <si>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</si>
  <si>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</si>
  <si>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</si>
  <si>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</si>
  <si>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</si>
  <si>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</si>
  <si>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</si>
  <si>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</si>
  <si>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</si>
  <si>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</si>
  <si>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</si>
  <si>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</si>
  <si>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</si>
  <si>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</si>
  <si>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</si>
  <si>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</si>
  <si>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</si>
  <si>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</si>
  <si>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</si>
  <si>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</si>
  <si>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</si>
  <si>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</si>
  <si>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</si>
  <si>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</si>
  <si>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</si>
  <si>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</si>
  <si>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</si>
  <si>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</si>
  <si>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</si>
  <si>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</si>
  <si>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</si>
  <si>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</si>
  <si>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</si>
  <si>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</si>
  <si>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</si>
  <si>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</si>
  <si>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</si>
  <si>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</si>
  <si>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</si>
  <si>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</si>
  <si>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</si>
  <si>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</si>
  <si>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</si>
  <si>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</si>
  <si>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</si>
  <si>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</si>
  <si>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</si>
  <si>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</si>
  <si>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</si>
  <si>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</si>
  <si>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</si>
  <si>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</si>
  <si>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</si>
  <si>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</si>
  <si>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</si>
  <si>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</si>
  <si>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</si>
  <si>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</si>
  <si>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</si>
  <si>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</si>
  <si>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</si>
  <si>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</si>
  <si>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</si>
  <si>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</si>
  <si>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</si>
  <si>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</si>
  <si>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</si>
  <si>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</si>
  <si>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</si>
  <si>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</si>
  <si>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</si>
  <si>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</si>
  <si>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</si>
  <si>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</si>
  <si>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</si>
  <si>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</si>
  <si>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</si>
  <si>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</si>
  <si>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</si>
  <si>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</si>
  <si>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</si>
  <si>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</si>
  <si>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</si>
  <si>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</si>
  <si>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</si>
  <si>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</si>
  <si>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</si>
  <si>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</si>
  <si>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</si>
  <si>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</si>
  <si>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</si>
  <si>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</si>
  <si>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</si>
  <si>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</si>
  <si>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</si>
  <si>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</si>
  <si>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</si>
  <si>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</si>
  <si>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</si>
  <si>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</si>
  <si>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</si>
  <si>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</si>
  <si>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</si>
  <si>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</si>
  <si>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</si>
  <si>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</si>
  <si>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</si>
  <si>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</si>
  <si>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</si>
  <si>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</si>
  <si>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</si>
  <si>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</si>
  <si>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</si>
  <si>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</si>
  <si>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</si>
  <si>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</si>
  <si>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</si>
  <si>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</si>
  <si>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</si>
  <si>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</si>
  <si>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</si>
  <si>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</si>
  <si>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</si>
  <si>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</si>
  <si>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</si>
  <si>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</si>
  <si>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</si>
  <si>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</si>
  <si>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</si>
  <si>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</si>
  <si>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</si>
  <si>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</si>
  <si>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</si>
  <si>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</si>
  <si>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</si>
  <si>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</si>
  <si>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</si>
  <si>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</si>
  <si>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</si>
  <si>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</si>
  <si>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</si>
  <si>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</si>
  <si>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</si>
  <si>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</si>
  <si>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</si>
  <si>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</si>
  <si>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</si>
  <si>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</si>
  <si>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</si>
  <si>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</si>
  <si>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</si>
  <si>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</si>
  <si>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</si>
  <si>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</si>
  <si>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</si>
  <si>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</si>
  <si>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</si>
  <si>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</si>
  <si>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</si>
  <si>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</si>
  <si>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</si>
  <si>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</si>
  <si>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</si>
  <si>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</si>
  <si>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</si>
  <si>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</si>
  <si>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</si>
  <si>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</si>
  <si>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</si>
  <si>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</si>
  <si>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</si>
  <si>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</si>
  <si>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</si>
  <si>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</si>
  <si>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</si>
  <si>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</si>
  <si>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</si>
  <si>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</si>
  <si>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</si>
  <si>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</si>
  <si>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</si>
  <si>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</si>
  <si>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</si>
  <si>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</si>
  <si>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</si>
  <si>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</si>
  <si>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</si>
  <si>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</si>
  <si>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</si>
  <si>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</si>
  <si>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</si>
  <si>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</si>
  <si>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</si>
  <si>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</si>
  <si>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</si>
  <si>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</si>
  <si>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</si>
  <si>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</si>
  <si>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</si>
  <si>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</si>
  <si>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</si>
  <si>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</si>
  <si>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</si>
  <si>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</si>
  <si>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</si>
  <si>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</si>
  <si>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</si>
  <si>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</si>
  <si>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</si>
  <si>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</si>
  <si>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</si>
  <si>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</si>
  <si>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</si>
  <si>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</si>
  <si>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</si>
  <si>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</si>
  <si>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</si>
  <si>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</si>
  <si>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</si>
  <si>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</si>
  <si>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</si>
  <si>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</si>
  <si>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</si>
  <si>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</si>
  <si>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</si>
  <si>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</si>
  <si>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</si>
  <si>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</si>
  <si>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</si>
  <si>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</si>
  <si>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</si>
  <si>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</si>
  <si>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</si>
  <si>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</si>
  <si>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</si>
  <si>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</si>
  <si>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</si>
  <si>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</si>
  <si>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</si>
  <si>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</si>
  <si>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</si>
  <si>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</si>
  <si>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</si>
  <si>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</si>
  <si>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</si>
  <si>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</si>
  <si>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</si>
  <si>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</si>
  <si>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</si>
  <si>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</si>
  <si>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</si>
  <si>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</si>
  <si>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</si>
  <si>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</si>
  <si>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</si>
  <si>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</si>
  <si>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</si>
  <si>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</si>
  <si>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</si>
  <si>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</si>
  <si>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</si>
  <si>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</si>
  <si>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</si>
  <si>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</si>
  <si>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</si>
  <si>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</si>
  <si>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</si>
  <si>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</si>
  <si>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</si>
  <si>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</si>
  <si>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</si>
  <si>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</si>
  <si>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</si>
  <si>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</si>
  <si>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</si>
  <si>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</si>
  <si>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</si>
  <si>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</si>
  <si>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</si>
  <si>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</si>
  <si>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</si>
  <si>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</si>
  <si>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</si>
  <si>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</si>
  <si>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</si>
  <si>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</si>
  <si>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</si>
  <si>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</si>
  <si>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</si>
  <si>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</si>
  <si>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</si>
  <si>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</si>
  <si>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</si>
  <si>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</si>
  <si>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</si>
  <si>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</si>
  <si>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</si>
  <si>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</si>
  <si>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</si>
  <si>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</si>
  <si>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</si>
  <si>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</si>
  <si>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</si>
  <si>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</si>
  <si>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</si>
  <si>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</si>
  <si>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</si>
  <si>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</si>
  <si>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</si>
  <si>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</si>
  <si>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</si>
  <si>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</si>
  <si>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</si>
  <si>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</si>
  <si>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</si>
  <si>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</si>
  <si>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</si>
  <si>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</si>
  <si>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</si>
  <si>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</si>
  <si>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</si>
  <si>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</si>
  <si>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</si>
  <si>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</si>
  <si>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</si>
  <si>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</si>
  <si>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</si>
  <si>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</si>
  <si>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</si>
  <si>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</si>
  <si>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</si>
  <si>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</si>
  <si>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</si>
  <si>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</si>
  <si>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</si>
  <si>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</si>
  <si>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</si>
  <si>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</si>
  <si>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</si>
  <si>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</si>
  <si>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</si>
  <si>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</si>
  <si>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</si>
  <si>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</si>
  <si>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</si>
  <si>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</si>
  <si>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</si>
  <si>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</si>
  <si>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</si>
  <si>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</si>
  <si>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</si>
  <si>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</si>
  <si>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</si>
  <si>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</si>
  <si>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</si>
  <si>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</si>
  <si>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</si>
  <si>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</si>
  <si>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</si>
  <si>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</si>
  <si>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</si>
  <si>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</si>
  <si>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</si>
  <si>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</si>
  <si>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</si>
  <si>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</si>
  <si>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</si>
  <si>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</si>
  <si>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</si>
  <si>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</si>
  <si>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</si>
  <si>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</si>
  <si>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</si>
  <si>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</si>
  <si>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</si>
  <si>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</si>
  <si>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</si>
  <si>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</si>
  <si>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</si>
  <si>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</si>
  <si>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</si>
  <si>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</si>
  <si>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</si>
  <si>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</si>
  <si>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</si>
  <si>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</si>
  <si>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</si>
  <si>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</si>
  <si>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</si>
  <si>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</si>
  <si>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</si>
  <si>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</si>
  <si>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</si>
  <si>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</si>
  <si>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</si>
  <si>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</si>
  <si>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</si>
  <si>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</si>
  <si>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</si>
  <si>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</si>
  <si>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</si>
  <si>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</si>
  <si>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</si>
  <si>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</si>
  <si>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</si>
  <si>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</si>
  <si>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</si>
  <si>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</si>
  <si>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</si>
  <si>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</si>
  <si>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</si>
  <si>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</si>
  <si>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</si>
  <si>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</si>
  <si>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</si>
  <si>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</si>
  <si>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</si>
  <si>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</si>
  <si>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</si>
  <si>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</si>
  <si>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</si>
  <si>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</si>
  <si>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</si>
  <si>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</si>
  <si>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</si>
  <si>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</si>
  <si>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</si>
  <si>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</si>
  <si>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</si>
  <si>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</si>
  <si>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</si>
  <si>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</si>
  <si>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</si>
  <si>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</si>
  <si>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</si>
  <si>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</si>
  <si>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</si>
  <si>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</si>
  <si>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</si>
  <si>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</si>
  <si>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</si>
  <si>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</si>
  <si>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</si>
  <si>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</si>
  <si>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</si>
  <si>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</si>
  <si>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</si>
  <si>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</si>
  <si>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</si>
  <si>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</si>
  <si>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</si>
  <si>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</si>
  <si>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</si>
  <si>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</si>
  <si>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</si>
  <si>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</si>
  <si>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</si>
  <si>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</si>
  <si>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</si>
  <si>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</si>
  <si>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</si>
  <si>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</si>
  <si>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</si>
  <si>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</si>
  <si>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</si>
  <si>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</si>
  <si>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</si>
  <si>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</si>
  <si>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</si>
  <si>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</si>
  <si>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</si>
  <si>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</si>
  <si>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</si>
  <si>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</si>
  <si>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</si>
  <si>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</si>
  <si>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</si>
  <si>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</si>
  <si>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</si>
  <si>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</si>
  <si>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</si>
  <si>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</si>
  <si>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</si>
  <si>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</si>
  <si>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</si>
  <si>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</si>
  <si>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</si>
  <si>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</si>
  <si>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</si>
  <si>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</si>
  <si>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</si>
  <si>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</si>
  <si>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</si>
  <si>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</si>
  <si>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</si>
  <si>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</si>
  <si>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</si>
  <si>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</si>
  <si>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</si>
  <si>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</si>
  <si>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</si>
  <si>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</si>
  <si>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</si>
  <si>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</si>
  <si>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</si>
  <si>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</si>
  <si>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</si>
  <si>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</si>
  <si>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</si>
  <si>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</si>
  <si>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</si>
  <si>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</si>
  <si>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</si>
  <si>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</si>
  <si>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</si>
  <si>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</si>
  <si>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</si>
  <si>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</si>
  <si>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</si>
  <si>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</si>
  <si>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</si>
  <si>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</si>
  <si>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</si>
  <si>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</si>
  <si>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</si>
  <si>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</si>
  <si>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</si>
  <si>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</si>
  <si>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</si>
  <si>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</si>
  <si>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</si>
  <si>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</si>
  <si>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</si>
  <si>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</si>
  <si>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</si>
  <si>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</si>
  <si>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</si>
  <si>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</si>
  <si>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</si>
  <si>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</si>
  <si>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</si>
  <si>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</si>
  <si>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</si>
  <si>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</si>
  <si>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</si>
  <si>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</si>
  <si>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</si>
  <si>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</si>
  <si>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</si>
  <si>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</si>
  <si>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</si>
  <si>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</si>
  <si>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</si>
  <si>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</si>
  <si>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</si>
  <si>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</si>
  <si>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</si>
  <si>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</si>
  <si>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</si>
  <si>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</si>
  <si>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</si>
  <si>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</si>
  <si>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</si>
  <si>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</si>
  <si>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</si>
  <si>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</si>
  <si>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</si>
  <si>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</si>
  <si>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</si>
  <si>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</si>
  <si>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</si>
  <si>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</si>
  <si>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</si>
  <si>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</si>
  <si>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</si>
  <si>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</si>
  <si>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</si>
  <si>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</si>
  <si>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</si>
  <si>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</si>
  <si>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</si>
  <si>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</si>
  <si>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</si>
  <si>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</si>
  <si>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</si>
  <si>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</si>
  <si>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</si>
  <si>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</si>
  <si>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</si>
  <si>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</si>
  <si>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</si>
  <si>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</si>
  <si>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</si>
  <si>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</si>
  <si>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</si>
  <si>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</si>
  <si>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</si>
  <si>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</si>
  <si>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</si>
  <si>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</si>
  <si>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</si>
  <si>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</si>
  <si>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</si>
  <si>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</si>
  <si>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</si>
  <si>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</si>
  <si>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</si>
  <si>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</si>
  <si>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</si>
  <si>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</si>
  <si>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</si>
  <si>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</si>
  <si>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</si>
  <si>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</si>
  <si>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</si>
  <si>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</si>
  <si>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</si>
  <si>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</si>
  <si>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</si>
  <si>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</si>
  <si>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</si>
  <si>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</si>
  <si>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</si>
  <si>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</si>
  <si>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</si>
  <si>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</si>
  <si>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</si>
  <si>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</si>
  <si>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</si>
  <si>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</si>
  <si>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</si>
  <si>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</si>
  <si>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</si>
  <si>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</si>
  <si>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</si>
  <si>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</si>
  <si>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</si>
  <si>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</si>
  <si>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</si>
  <si>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</si>
  <si>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</si>
  <si>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</si>
  <si>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</si>
  <si>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</si>
  <si>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</si>
  <si>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</si>
  <si>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</si>
  <si>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</si>
  <si>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</si>
  <si>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</si>
  <si>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</si>
  <si>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</si>
  <si>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</si>
  <si>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</si>
  <si>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</si>
  <si>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</si>
  <si>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</si>
  <si>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</si>
  <si>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</si>
  <si>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</si>
  <si>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</si>
  <si>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</si>
  <si>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</si>
  <si>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</si>
  <si>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</si>
  <si>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</si>
  <si>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</si>
  <si>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</si>
  <si>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</si>
  <si>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</si>
  <si>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</si>
  <si>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</si>
  <si>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</si>
  <si>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</si>
  <si>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</si>
  <si>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</si>
  <si>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</si>
  <si>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</si>
  <si>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</si>
  <si>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</si>
  <si>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</si>
  <si>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</si>
  <si>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</si>
  <si>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</si>
  <si>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</si>
  <si>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</si>
  <si>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</si>
  <si>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</si>
  <si>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</si>
  <si>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</si>
  <si>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</si>
  <si>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</si>
  <si>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</si>
  <si>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</si>
  <si>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</si>
  <si>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</si>
  <si>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</si>
  <si>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</si>
  <si>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</si>
  <si>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</si>
  <si>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</si>
  <si>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</si>
  <si>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</si>
  <si>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</si>
  <si>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</si>
  <si>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</si>
  <si>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</si>
  <si>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</si>
  <si>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</si>
  <si>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</si>
  <si>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</si>
  <si>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</si>
  <si>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</si>
  <si>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</si>
  <si>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</si>
  <si>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</si>
  <si>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</si>
  <si>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</si>
  <si>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</si>
  <si>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</si>
  <si>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</si>
  <si>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</si>
  <si>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</si>
  <si>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</si>
  <si>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</si>
  <si>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</si>
  <si>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</si>
  <si>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</si>
  <si>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</si>
  <si>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</si>
  <si>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</si>
  <si>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</si>
  <si>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</si>
  <si>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</si>
  <si>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</si>
  <si>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</si>
  <si>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</si>
  <si>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</si>
  <si>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</si>
  <si>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</si>
  <si>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</si>
  <si>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</si>
  <si>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</si>
  <si>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</si>
  <si>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</si>
  <si>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</si>
  <si>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</si>
  <si>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</si>
  <si>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</si>
  <si>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</si>
  <si>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</si>
  <si>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</si>
  <si>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</si>
  <si>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</si>
  <si>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</si>
  <si>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</si>
  <si>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</si>
  <si>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</si>
  <si>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</si>
  <si>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</si>
  <si>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</si>
  <si>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</si>
  <si>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</si>
  <si>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</si>
  <si>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</si>
  <si>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</si>
  <si>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</si>
  <si>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</si>
  <si>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</si>
  <si>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</si>
  <si>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</si>
  <si>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</si>
  <si>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</si>
  <si>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</si>
  <si>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</si>
  <si>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</si>
  <si>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</si>
  <si>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</si>
  <si>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</si>
  <si>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</si>
  <si>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</si>
  <si>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</si>
  <si>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</si>
  <si>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</si>
  <si>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</si>
  <si>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</si>
  <si>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</si>
  <si>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</si>
  <si>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</si>
  <si>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</si>
  <si>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</si>
  <si>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</si>
  <si>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</si>
  <si>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</si>
  <si>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</si>
  <si>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</si>
  <si>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</si>
  <si>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</si>
  <si>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</si>
  <si>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</si>
  <si>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</si>
  <si>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</si>
  <si>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</si>
  <si>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</si>
  <si>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</si>
  <si>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</si>
  <si>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</si>
  <si>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</si>
  <si>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</si>
  <si>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</si>
  <si>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</si>
  <si>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</si>
  <si>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</si>
  <si>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</si>
  <si>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</si>
  <si>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</si>
  <si>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</si>
  <si>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</si>
  <si>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</si>
  <si>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</si>
  <si>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</si>
  <si>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</si>
  <si>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</si>
  <si>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</si>
  <si>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</si>
  <si>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</si>
  <si>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</si>
  <si>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</si>
  <si>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</si>
  <si>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</si>
  <si>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</si>
  <si>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</si>
  <si>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</si>
  <si>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</si>
  <si>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</si>
  <si>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</si>
  <si>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</si>
  <si>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</si>
  <si>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</si>
  <si>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</si>
  <si>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</si>
  <si>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</si>
  <si>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</si>
  <si>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</si>
  <si>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</si>
  <si>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</si>
  <si>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</si>
  <si>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</si>
  <si>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</si>
  <si>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</si>
  <si>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</si>
  <si>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</si>
  <si>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</si>
  <si>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</si>
  <si>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</si>
  <si>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</si>
  <si>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</si>
  <si>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</si>
  <si>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</si>
  <si>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</si>
  <si>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</si>
  <si>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</si>
  <si>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</si>
  <si>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</si>
  <si>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</si>
  <si>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</si>
  <si>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</si>
  <si>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</si>
  <si>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</si>
  <si>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</si>
  <si>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</si>
  <si>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</si>
  <si>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</si>
  <si>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</si>
  <si>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</si>
  <si>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</si>
  <si>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</si>
  <si>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</si>
  <si>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</si>
  <si>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</si>
  <si>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</si>
  <si>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</si>
  <si>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</si>
  <si>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</si>
  <si>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</si>
  <si>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</si>
  <si>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</si>
  <si>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</si>
  <si>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</si>
  <si>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</si>
  <si>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</si>
  <si>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</si>
  <si>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</si>
  <si>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</si>
  <si>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</si>
  <si>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</si>
  <si>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</si>
  <si>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</si>
  <si>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</si>
  <si>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</si>
  <si>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</si>
  <si>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</si>
  <si>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</si>
  <si>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</si>
  <si>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</si>
  <si>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</si>
  <si>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</si>
  <si>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</si>
  <si>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</si>
  <si>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</si>
  <si>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</si>
  <si>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</si>
  <si>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</si>
  <si>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</si>
  <si>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</si>
  <si>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</si>
  <si>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</si>
  <si>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</si>
  <si>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</si>
  <si>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</si>
  <si>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</si>
  <si>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</si>
  <si>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</si>
  <si>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</si>
  <si>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</si>
  <si>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</si>
  <si>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</si>
  <si>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</si>
  <si>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</si>
  <si>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</si>
  <si>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</si>
  <si>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</si>
  <si>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</si>
  <si>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</si>
  <si>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</si>
  <si>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</si>
  <si>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</si>
  <si>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</si>
  <si>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</si>
  <si>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</si>
  <si>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</si>
  <si>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</si>
  <si>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</si>
  <si>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</si>
  <si>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</si>
  <si>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</si>
  <si>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</si>
  <si>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</si>
  <si>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</si>
  <si>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</si>
  <si>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</si>
  <si>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</si>
  <si>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</si>
  <si>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</si>
  <si>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</si>
  <si>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</si>
  <si>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</si>
  <si>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</si>
  <si>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</si>
  <si>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</si>
  <si>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</si>
  <si>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</si>
  <si>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</si>
  <si>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</si>
  <si>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</si>
  <si>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</si>
  <si>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</si>
  <si>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</si>
  <si>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</si>
  <si>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</si>
  <si>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</si>
  <si>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</si>
  <si>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</si>
  <si>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</si>
  <si>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</si>
  <si>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</si>
  <si>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</si>
  <si>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</si>
  <si>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</si>
  <si>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</si>
  <si>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</si>
  <si>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</si>
  <si>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</si>
  <si>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</si>
  <si>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</si>
  <si>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</si>
  <si>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</si>
  <si>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</si>
  <si>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</si>
  <si>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</si>
  <si>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</si>
  <si>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</si>
  <si>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</si>
  <si>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</si>
  <si>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</si>
  <si>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</si>
  <si>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</si>
  <si>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</si>
  <si>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</si>
  <si>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</si>
  <si>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</si>
  <si>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</si>
  <si>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</si>
  <si>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</si>
  <si>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</si>
  <si>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</si>
  <si>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</si>
  <si>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</si>
  <si>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</si>
  <si>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</si>
  <si>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</si>
  <si>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</si>
  <si>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</si>
  <si>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</si>
  <si>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</si>
  <si>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</si>
  <si>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</si>
  <si>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</si>
  <si>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</si>
  <si>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</si>
  <si>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</si>
  <si>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</si>
  <si>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</si>
  <si>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</si>
  <si>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</si>
  <si>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</si>
  <si>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</si>
  <si>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</si>
  <si>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</si>
  <si>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</si>
  <si>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</si>
  <si>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</si>
  <si>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</si>
  <si>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</si>
  <si>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</si>
  <si>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</si>
  <si>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</si>
  <si>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</si>
  <si>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</si>
  <si>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</si>
  <si>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</si>
  <si>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</si>
  <si>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</si>
  <si>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</si>
  <si>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</si>
  <si>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</si>
  <si>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</si>
  <si>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</si>
  <si>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</si>
  <si>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</si>
  <si>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</si>
  <si>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</si>
  <si>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</si>
  <si>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</si>
  <si>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</si>
  <si>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</si>
  <si>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</si>
  <si>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</si>
  <si>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</si>
  <si>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</si>
  <si>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</si>
  <si>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</si>
  <si>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</si>
  <si>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</si>
  <si>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</si>
  <si>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</si>
  <si>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</si>
  <si>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</si>
  <si>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</si>
  <si>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</si>
  <si>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</si>
  <si>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</si>
  <si>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</si>
  <si>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</si>
  <si>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</si>
  <si>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</si>
  <si>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</si>
  <si>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</si>
  <si>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</si>
  <si>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</si>
  <si>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</si>
  <si>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</si>
  <si>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</si>
  <si>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</si>
  <si>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</si>
  <si>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</si>
  <si>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</si>
  <si>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</si>
  <si>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</si>
  <si>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</si>
  <si>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</si>
  <si>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</si>
  <si>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</si>
  <si>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</si>
  <si>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</si>
  <si>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</si>
  <si>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</si>
  <si>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</si>
  <si>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</si>
  <si>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</si>
  <si>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</si>
  <si>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</si>
  <si>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</si>
  <si>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</si>
  <si>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</si>
  <si>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</si>
  <si>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</si>
  <si>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</si>
  <si>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</si>
  <si>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</si>
  <si>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</si>
  <si>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</si>
  <si>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</si>
  <si>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</si>
  <si>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</si>
  <si>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</si>
  <si>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</si>
  <si>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</si>
  <si>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</si>
  <si>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</si>
  <si>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</si>
  <si>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</si>
  <si>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</si>
  <si>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</si>
  <si>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</si>
  <si>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</si>
  <si>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</si>
  <si>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</si>
  <si>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</si>
  <si>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</si>
  <si>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</si>
  <si>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</si>
  <si>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</si>
  <si>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</si>
  <si>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</si>
  <si>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</si>
  <si>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</si>
  <si>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</si>
  <si>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</si>
  <si>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</si>
  <si>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</si>
  <si>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</si>
  <si>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</si>
  <si>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</si>
  <si>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</si>
  <si>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</si>
  <si>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</si>
  <si>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</si>
  <si>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</si>
  <si>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</si>
  <si>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</si>
  <si>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</si>
  <si>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</si>
  <si>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</si>
  <si>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</si>
  <si>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</si>
  <si>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</si>
  <si>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</si>
  <si>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</si>
  <si>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</si>
  <si>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</si>
  <si>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</si>
  <si>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</si>
  <si>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</si>
  <si>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</si>
  <si>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</si>
  <si>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</si>
  <si>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</si>
  <si>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</si>
  <si>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</si>
  <si>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</si>
  <si>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</si>
  <si>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</si>
  <si>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</si>
  <si>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</si>
  <si>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</si>
  <si>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</si>
  <si>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</si>
  <si>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</si>
  <si>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</si>
  <si>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</si>
  <si>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</si>
  <si>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</si>
  <si>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</si>
  <si>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</si>
  <si>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</si>
  <si>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</si>
  <si>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</si>
  <si>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</si>
  <si>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</si>
  <si>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</si>
  <si>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</si>
  <si>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</si>
  <si>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</si>
  <si>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</si>
  <si>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</si>
  <si>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</si>
  <si>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</si>
  <si>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</si>
  <si>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</si>
  <si>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</si>
  <si>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</si>
  <si>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</si>
  <si>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</si>
  <si>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</si>
  <si>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</si>
  <si>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</si>
  <si>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</si>
  <si>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</si>
  <si>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</si>
  <si>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</si>
  <si>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</si>
  <si>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</si>
  <si>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</si>
  <si>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</si>
  <si>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</si>
  <si>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</si>
  <si>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</si>
  <si>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</si>
  <si>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</si>
  <si>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</si>
  <si>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</si>
  <si>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</si>
  <si>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</si>
  <si>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</si>
  <si>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</si>
  <si>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</si>
  <si>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</si>
  <si>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</si>
  <si>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</si>
  <si>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</si>
  <si>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</si>
  <si>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</si>
  <si>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</si>
  <si>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</si>
  <si>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</si>
  <si>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</si>
  <si>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</si>
  <si>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</si>
  <si>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</si>
  <si>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</si>
  <si>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</si>
  <si>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</si>
  <si>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</si>
  <si>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</si>
  <si>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</si>
  <si>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</si>
  <si>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</si>
  <si>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</si>
  <si>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</si>
  <si>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</si>
  <si>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</si>
  <si>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</si>
  <si>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</si>
  <si>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</si>
  <si>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</si>
  <si>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</si>
  <si>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</si>
  <si>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</si>
  <si>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</si>
  <si>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</si>
  <si>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</si>
  <si>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</si>
  <si>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</si>
  <si>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</si>
  <si>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</si>
  <si>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</si>
  <si>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</si>
  <si>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</si>
  <si>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</si>
  <si>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</si>
  <si>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</si>
  <si>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</si>
  <si>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</si>
  <si>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</si>
  <si>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</si>
  <si>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</si>
  <si>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</si>
  <si>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</si>
  <si>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</si>
  <si>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</si>
  <si>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</si>
  <si>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</si>
  <si>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</si>
  <si>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</si>
  <si>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</si>
  <si>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</si>
  <si>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</si>
  <si>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</si>
  <si>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</si>
  <si>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</si>
  <si>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</si>
  <si>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</si>
  <si>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</si>
  <si>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</si>
  <si>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</si>
  <si>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</si>
  <si>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</si>
  <si>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</si>
  <si>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</si>
  <si>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</si>
  <si>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</si>
  <si>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</si>
  <si>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</si>
  <si>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</si>
  <si>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</si>
  <si>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</si>
  <si>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</si>
  <si>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</si>
  <si>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</si>
  <si>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</si>
  <si>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</si>
  <si>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</si>
  <si>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</si>
  <si>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</si>
  <si>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</si>
  <si>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</si>
  <si>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</si>
  <si>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</si>
  <si>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</si>
  <si>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</si>
  <si>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</si>
  <si>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</si>
  <si>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</si>
  <si>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</si>
  <si>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</si>
  <si>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</si>
  <si>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</si>
  <si>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</si>
  <si>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</si>
  <si>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</si>
  <si>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</si>
  <si>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</si>
  <si>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</si>
  <si>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</si>
  <si>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</si>
  <si>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</si>
  <si>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</si>
  <si>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</si>
  <si>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</si>
  <si>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</si>
  <si>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</si>
  <si>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</si>
  <si>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</si>
  <si>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</si>
  <si>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</si>
  <si>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</si>
  <si>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</si>
  <si>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</si>
  <si>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</si>
  <si>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</si>
  <si>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</si>
  <si>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</si>
  <si>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</si>
  <si>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</si>
  <si>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</si>
  <si>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</si>
  <si>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</si>
  <si>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</si>
  <si>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</si>
  <si>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</si>
  <si>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</si>
  <si>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</si>
  <si>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</si>
  <si>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</si>
  <si>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</si>
  <si>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</si>
  <si>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</si>
  <si>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</si>
  <si>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</si>
  <si>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</si>
  <si>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</si>
  <si>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</si>
  <si>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</si>
  <si>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</si>
  <si>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</si>
  <si>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</si>
  <si>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</si>
  <si>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</si>
  <si>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</si>
  <si>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</si>
  <si>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</si>
  <si>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</si>
  <si>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</si>
  <si>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</si>
  <si>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</si>
  <si>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</si>
  <si>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</si>
  <si>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</si>
  <si>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</si>
  <si>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</si>
  <si>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</si>
  <si>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</si>
  <si>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</si>
  <si>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</si>
  <si>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</si>
  <si>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</si>
  <si>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</si>
  <si>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</si>
  <si>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</si>
  <si>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</si>
  <si>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</si>
  <si>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</si>
  <si>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</si>
  <si>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</si>
  <si>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</si>
  <si>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</si>
  <si>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</si>
  <si>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</si>
  <si>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</si>
  <si>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</si>
  <si>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</si>
  <si>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</si>
  <si>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</si>
  <si>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</si>
  <si>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</si>
  <si>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</si>
  <si>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</si>
  <si>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</si>
  <si>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</si>
  <si>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</si>
  <si>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</si>
  <si>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</si>
  <si>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</si>
  <si>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</si>
  <si>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</si>
  <si>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</si>
  <si>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</si>
  <si>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</si>
  <si>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</si>
  <si>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</si>
  <si>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</si>
  <si>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</si>
  <si>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</si>
  <si>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</si>
  <si>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</si>
  <si>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</si>
  <si>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</si>
  <si>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</si>
  <si>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</si>
  <si>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</si>
  <si>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</si>
  <si>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</si>
  <si>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</si>
  <si>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</si>
  <si>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</si>
  <si>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</si>
  <si>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</si>
  <si>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</si>
  <si>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</si>
  <si>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</si>
  <si>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</si>
  <si>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</si>
  <si>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</si>
  <si>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</si>
  <si>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</si>
  <si>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</si>
  <si>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</si>
  <si>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</si>
  <si>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</si>
  <si>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</si>
  <si>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</si>
  <si>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</si>
  <si>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</si>
  <si>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</si>
  <si>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</si>
  <si>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</si>
  <si>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</si>
  <si>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</si>
  <si>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</si>
  <si>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</si>
  <si>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</si>
  <si>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</si>
  <si>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</si>
  <si>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</si>
  <si>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</si>
  <si>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</si>
  <si>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</si>
  <si>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</si>
  <si>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</si>
  <si>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</si>
  <si>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</si>
  <si>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</si>
  <si>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</si>
  <si>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</si>
  <si>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</si>
  <si>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</si>
  <si>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</si>
  <si>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</si>
  <si>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</si>
  <si>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</si>
  <si>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</si>
  <si>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</si>
  <si>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</si>
  <si>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</si>
  <si>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</si>
  <si>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</si>
  <si>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</si>
  <si>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</si>
  <si>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</si>
  <si>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</si>
  <si>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</si>
  <si>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</si>
  <si>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</si>
  <si>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</si>
  <si>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</si>
  <si>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</si>
  <si>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</si>
  <si>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</si>
  <si>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</si>
  <si>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</si>
  <si>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</si>
  <si>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</si>
  <si>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</si>
  <si>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</si>
  <si>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</si>
  <si>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</si>
  <si>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</si>
  <si>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</si>
  <si>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</si>
  <si>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</si>
  <si>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</si>
  <si>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</si>
  <si>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</si>
  <si>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</si>
  <si>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</si>
  <si>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</si>
  <si>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</si>
  <si>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</si>
  <si>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</si>
  <si>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</si>
  <si>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</si>
  <si>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</si>
  <si>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</si>
  <si>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</si>
  <si>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</si>
  <si>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</si>
  <si>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</si>
  <si>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</si>
  <si>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</si>
  <si>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</si>
  <si>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</si>
  <si>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</si>
  <si>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</si>
  <si>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</si>
  <si>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</si>
  <si>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</si>
  <si>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</si>
  <si>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</si>
  <si>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</si>
  <si>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</si>
  <si>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</si>
  <si>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</si>
  <si>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</si>
  <si>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</si>
  <si>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</si>
  <si>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</si>
  <si>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</si>
  <si>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</si>
  <si>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</si>
  <si>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</si>
  <si>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</si>
  <si>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</si>
  <si>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</si>
  <si>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</si>
  <si>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</si>
  <si>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</si>
  <si>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</si>
  <si>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</si>
  <si>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</si>
  <si>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</si>
  <si>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</si>
  <si>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</si>
  <si>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</si>
  <si>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</si>
  <si>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</si>
  <si>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</si>
  <si>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</si>
  <si>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</si>
  <si>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</si>
  <si>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</si>
  <si>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</si>
  <si>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</si>
  <si>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</si>
  <si>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</si>
  <si>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</si>
  <si>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</si>
  <si>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</si>
  <si>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</si>
  <si>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</si>
  <si>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</si>
  <si>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</si>
  <si>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</si>
  <si>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</si>
  <si>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</si>
  <si>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</si>
  <si>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</si>
  <si>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</si>
  <si>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</si>
  <si>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</si>
  <si>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</si>
  <si>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</si>
  <si>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</si>
  <si>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</si>
  <si>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</si>
  <si>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</si>
  <si>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</si>
  <si>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</si>
  <si>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</si>
  <si>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</si>
  <si>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</si>
  <si>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</si>
  <si>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</si>
  <si>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</si>
  <si>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</si>
  <si>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</si>
  <si>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</si>
  <si>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</si>
  <si>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</si>
  <si>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</si>
  <si>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</si>
  <si>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</si>
  <si>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</si>
  <si>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</si>
  <si>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</si>
  <si>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</si>
  <si>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</si>
  <si>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</si>
  <si>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</si>
  <si>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</si>
  <si>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</si>
  <si>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</si>
  <si>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</si>
  <si>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</si>
  <si>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</si>
  <si>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</si>
  <si>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</si>
  <si>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</si>
  <si>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</si>
  <si>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</si>
  <si>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</si>
  <si>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</si>
  <si>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</si>
  <si>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</si>
  <si>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</si>
  <si>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</si>
  <si>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</si>
  <si>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</si>
  <si>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</si>
  <si>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</si>
  <si>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</si>
  <si>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</si>
  <si>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</si>
  <si>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</si>
  <si>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</si>
  <si>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</si>
  <si>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</si>
  <si>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</si>
  <si>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</si>
  <si>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</si>
  <si>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</si>
  <si>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</si>
  <si>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</si>
  <si>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</si>
  <si>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</si>
  <si>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</si>
  <si>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</si>
  <si>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</si>
  <si>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</si>
  <si>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</si>
  <si>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</si>
  <si>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</si>
  <si>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</si>
  <si>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</si>
  <si>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</si>
  <si>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</si>
  <si>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</si>
  <si>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</si>
  <si>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</si>
  <si>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</si>
  <si>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</si>
  <si>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</si>
  <si>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</si>
  <si>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</si>
  <si>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</si>
  <si>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</si>
  <si>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</si>
  <si>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</si>
  <si>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</si>
  <si>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</si>
  <si>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</si>
  <si>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</si>
  <si>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</si>
  <si>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</si>
  <si>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</si>
  <si>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</si>
  <si>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</si>
  <si>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</si>
  <si>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</si>
  <si>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</si>
  <si>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</si>
  <si>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</si>
  <si>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</si>
  <si>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</si>
  <si>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</si>
  <si>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</si>
  <si>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</si>
  <si>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</si>
  <si>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</si>
  <si>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</si>
  <si>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</si>
  <si>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</si>
  <si>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</si>
  <si>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</si>
  <si>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</si>
  <si>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</si>
  <si>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</si>
  <si>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</si>
  <si>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</si>
  <si>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</si>
  <si>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</si>
  <si>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</si>
  <si>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</si>
  <si>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</si>
  <si>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</si>
  <si>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</si>
  <si>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</si>
  <si>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</si>
  <si>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</si>
  <si>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</si>
  <si>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</si>
  <si>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</si>
  <si>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</si>
  <si>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</si>
  <si>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</si>
  <si>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</si>
  <si>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</si>
  <si>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</si>
  <si>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</si>
  <si>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</si>
  <si>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</si>
  <si>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</si>
  <si>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</si>
  <si>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</si>
  <si>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</si>
  <si>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</si>
  <si>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</si>
  <si>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</si>
  <si>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</si>
  <si>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</si>
  <si>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</si>
  <si>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</si>
  <si>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</si>
  <si>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</si>
  <si>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</si>
  <si>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</si>
  <si>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</si>
  <si>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</si>
  <si>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</si>
  <si>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</si>
  <si>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</si>
  <si>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</si>
  <si>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</si>
  <si>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</si>
  <si>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</si>
  <si>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</si>
  <si>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</si>
  <si>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</si>
  <si>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</si>
  <si>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</si>
  <si>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</si>
  <si>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</si>
  <si>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</si>
  <si>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</si>
  <si>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</si>
  <si>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</si>
  <si>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</si>
  <si>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</si>
  <si>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</si>
  <si>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</si>
  <si>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</si>
  <si>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</si>
  <si>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</si>
  <si>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</si>
  <si>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</si>
  <si>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</si>
  <si>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</si>
  <si>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</si>
  <si>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</si>
  <si>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</si>
  <si>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</si>
  <si>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</si>
  <si>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</si>
  <si>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</si>
  <si>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</si>
  <si>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</si>
  <si>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</si>
  <si>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</si>
  <si>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</si>
  <si>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</si>
  <si>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</si>
  <si>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</si>
  <si>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</si>
  <si>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</si>
  <si>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</si>
  <si>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</si>
  <si>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</si>
  <si>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</si>
  <si>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</si>
  <si>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</si>
  <si>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</si>
  <si>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</si>
  <si>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</si>
  <si>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</si>
  <si>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</si>
  <si>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</si>
  <si>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</si>
  <si>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</si>
  <si>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</si>
  <si>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</si>
  <si>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</si>
  <si>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</si>
  <si>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</si>
  <si>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</si>
  <si>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</si>
  <si>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</si>
  <si>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</si>
  <si>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</si>
  <si>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</si>
  <si>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</si>
  <si>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</si>
  <si>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</si>
  <si>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</si>
  <si>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</si>
  <si>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</si>
  <si>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</si>
  <si>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</si>
  <si>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</si>
  <si>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</si>
  <si>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</si>
  <si>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</si>
  <si>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</si>
  <si>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</si>
  <si>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</si>
  <si>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</si>
  <si>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</si>
  <si>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</si>
  <si>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</si>
  <si>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</si>
  <si>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</si>
  <si>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</si>
  <si>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</si>
  <si>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</si>
  <si>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</si>
  <si>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</si>
  <si>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</si>
  <si>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</si>
  <si>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</si>
  <si>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</si>
  <si>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</si>
  <si>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</si>
  <si>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</si>
  <si>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</si>
  <si>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</si>
  <si>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</si>
  <si>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</si>
  <si>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</si>
  <si>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</si>
  <si>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</si>
  <si>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</si>
  <si>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</si>
  <si>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</si>
  <si>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</si>
  <si>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</si>
  <si>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</si>
  <si>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</si>
  <si>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</si>
  <si>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</si>
  <si>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</si>
  <si>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</si>
  <si>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</si>
  <si>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</si>
  <si>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</si>
  <si>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</si>
  <si>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</si>
  <si>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</si>
  <si>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</si>
  <si>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</si>
  <si>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</si>
  <si>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</si>
  <si>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</si>
  <si>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</si>
  <si>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</si>
  <si>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</si>
  <si>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</si>
  <si>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</si>
  <si>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</si>
  <si>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</si>
  <si>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</si>
  <si>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</si>
  <si>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</si>
  <si>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</si>
  <si>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</si>
  <si>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</si>
  <si>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</si>
  <si>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</si>
  <si>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</si>
  <si>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</si>
  <si>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</si>
  <si>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</si>
  <si>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</si>
  <si>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</si>
  <si>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</si>
  <si>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</si>
  <si>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</si>
  <si>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</si>
  <si>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</si>
  <si>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</si>
  <si>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</si>
  <si>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</si>
  <si>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</si>
  <si>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</si>
  <si>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</si>
  <si>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</si>
  <si>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</si>
  <si>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</si>
  <si>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</si>
  <si>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</si>
  <si>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</si>
  <si>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</si>
  <si>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</si>
  <si>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</si>
  <si>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</si>
  <si>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</si>
  <si>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</si>
  <si>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</si>
  <si>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</si>
  <si>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</si>
  <si>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</si>
  <si>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</si>
  <si>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</si>
  <si>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</si>
  <si>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</si>
  <si>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</si>
  <si>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</si>
  <si>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</si>
  <si>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</si>
  <si>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</si>
  <si>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</si>
  <si>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</si>
  <si>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</si>
  <si>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</si>
  <si>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</si>
  <si>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</si>
  <si>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</si>
  <si>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</si>
  <si>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</si>
  <si>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</si>
  <si>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</si>
  <si>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</si>
  <si>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</si>
  <si>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</si>
  <si>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</si>
  <si>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</si>
  <si>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</si>
  <si>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</si>
  <si>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</si>
  <si>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</si>
  <si>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</si>
  <si>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</si>
  <si>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</si>
  <si>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</si>
  <si>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</si>
  <si>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</si>
  <si>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</si>
  <si>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</si>
  <si>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</si>
  <si>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</si>
  <si>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</si>
  <si>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</si>
  <si>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</si>
  <si>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</si>
  <si>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</si>
  <si>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</si>
  <si>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</si>
  <si>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</si>
  <si>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</si>
  <si>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</si>
  <si>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</si>
  <si>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</si>
  <si>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</si>
  <si>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</si>
  <si>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</si>
  <si>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</si>
  <si>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</si>
  <si>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</si>
  <si>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</si>
  <si>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</si>
  <si>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</si>
  <si>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</si>
  <si>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</si>
  <si>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</si>
  <si>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</si>
  <si>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</si>
  <si>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</si>
  <si>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</si>
  <si>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</si>
  <si>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</si>
  <si>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</si>
  <si>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</si>
  <si>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</si>
  <si>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</si>
  <si>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</si>
  <si>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</si>
  <si>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</si>
  <si>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</si>
  <si>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</si>
  <si>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</si>
  <si>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</si>
  <si>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</si>
  <si>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</si>
  <si>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</si>
  <si>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</si>
  <si>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</si>
  <si>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</si>
  <si>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</si>
  <si>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</si>
  <si>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</si>
  <si>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</si>
  <si>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</si>
  <si>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</si>
  <si>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</si>
  <si>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</si>
  <si>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</si>
  <si>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</si>
  <si>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</si>
  <si>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</si>
  <si>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</si>
  <si>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</si>
  <si>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</si>
  <si>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</si>
  <si>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</si>
  <si>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</si>
  <si>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</si>
  <si>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</si>
  <si>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</si>
  <si>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</si>
  <si>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</si>
  <si>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</si>
  <si>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</si>
  <si>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</si>
  <si>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</si>
  <si>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</si>
  <si>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</si>
  <si>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</si>
  <si>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</si>
  <si>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</si>
  <si>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</si>
  <si>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</si>
  <si>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</si>
  <si>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</si>
  <si>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</si>
  <si>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</si>
  <si>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</si>
  <si>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</si>
  <si>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</si>
  <si>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</si>
  <si>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</si>
  <si>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</si>
  <si>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</si>
  <si>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</si>
  <si>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</si>
  <si>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</si>
  <si>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</si>
  <si>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</si>
  <si>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</si>
  <si>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</si>
  <si>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</si>
  <si>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</si>
  <si>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</si>
  <si>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</si>
  <si>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</si>
  <si>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</si>
  <si>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</si>
  <si>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</si>
  <si>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</si>
  <si>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</si>
  <si>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</si>
  <si>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</si>
  <si>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</si>
  <si>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</si>
  <si>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</si>
  <si>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</si>
  <si>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</si>
  <si>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</si>
  <si>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</si>
  <si>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</si>
  <si>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</si>
  <si>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</si>
  <si>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</si>
  <si>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</si>
  <si>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</si>
  <si>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</si>
  <si>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</si>
  <si>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</si>
  <si>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</si>
  <si>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</si>
  <si>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</si>
  <si>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</si>
  <si>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</si>
  <si>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</si>
  <si>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</si>
  <si>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</si>
  <si>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</si>
  <si>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</si>
  <si>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</si>
  <si>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</si>
  <si>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</si>
  <si>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</si>
  <si>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</si>
  <si>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</si>
  <si>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</si>
  <si>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</si>
  <si>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</si>
  <si>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</si>
  <si>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</si>
  <si>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</si>
  <si>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</si>
  <si>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</si>
  <si>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</si>
  <si>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</si>
  <si>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</si>
  <si>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</si>
  <si>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</si>
  <si>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</si>
  <si>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</si>
  <si>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</si>
  <si>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</si>
  <si>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</si>
  <si>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</si>
  <si>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</si>
  <si>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</si>
  <si>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</si>
  <si>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</si>
  <si>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</si>
  <si>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</si>
  <si>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</si>
  <si>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</si>
  <si>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</si>
  <si>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</si>
  <si>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</si>
  <si>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</si>
  <si>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</si>
  <si>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</si>
  <si>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</si>
  <si>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</si>
  <si>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</si>
  <si>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</si>
  <si>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</si>
  <si>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</si>
  <si>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</si>
  <si>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</si>
  <si>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</si>
  <si>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</si>
  <si>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</si>
  <si>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</si>
  <si>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</si>
  <si>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</si>
  <si>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</si>
  <si>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</si>
  <si>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</si>
  <si>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</si>
  <si>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</si>
  <si>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</si>
  <si>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</si>
  <si>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</si>
  <si>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</si>
  <si>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</si>
  <si>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</si>
  <si>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</si>
  <si>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</si>
  <si>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</si>
  <si>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</si>
  <si>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</si>
  <si>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</si>
  <si>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</si>
  <si>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</si>
  <si>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</si>
  <si>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</si>
  <si>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</si>
  <si>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</si>
  <si>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</si>
  <si>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</si>
  <si>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</si>
  <si>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</si>
  <si>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</si>
  <si>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</si>
  <si>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</si>
  <si>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</si>
  <si>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</si>
  <si>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</si>
  <si>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</si>
  <si>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</si>
  <si>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</si>
  <si>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</si>
  <si>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</si>
  <si>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</si>
  <si>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</si>
  <si>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</si>
  <si>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</si>
  <si>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</si>
  <si>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</si>
  <si>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</si>
  <si>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</si>
  <si>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</si>
  <si>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</si>
  <si>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</si>
  <si>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</si>
  <si>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</si>
  <si>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</si>
  <si>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</si>
  <si>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</si>
  <si>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</si>
  <si>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</si>
  <si>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</si>
  <si>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</si>
  <si>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</si>
  <si>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</si>
  <si>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</si>
  <si>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</si>
  <si>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</si>
  <si>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</si>
  <si>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</si>
  <si>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</si>
  <si>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</si>
  <si>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</si>
  <si>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</si>
  <si>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</si>
  <si>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</si>
  <si>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</si>
  <si>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</si>
  <si>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</si>
  <si>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</si>
  <si>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</si>
  <si>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</si>
  <si>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</si>
  <si>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</si>
  <si>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</si>
  <si>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</si>
  <si>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</si>
  <si>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</si>
  <si>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</si>
  <si>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</si>
  <si>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</si>
  <si>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</si>
  <si>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</si>
  <si>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</si>
  <si>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</si>
  <si>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</si>
  <si>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</si>
  <si>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</si>
  <si>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</si>
  <si>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</si>
  <si>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</si>
  <si>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</si>
  <si>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</si>
  <si>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</si>
  <si>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</si>
  <si>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</si>
  <si>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</si>
  <si>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</si>
  <si>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</si>
  <si>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</si>
  <si>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</si>
  <si>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</si>
  <si>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</si>
  <si>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</si>
  <si>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</si>
  <si>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</si>
  <si>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</si>
  <si>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</si>
  <si>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</si>
  <si>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</si>
  <si>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</si>
  <si>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</si>
  <si>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</si>
  <si>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</si>
  <si>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</si>
  <si>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</si>
  <si>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</si>
  <si>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</si>
  <si>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</si>
  <si>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</si>
  <si>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</si>
  <si>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</si>
  <si>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</si>
  <si>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</si>
  <si>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</si>
  <si>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</si>
  <si>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</si>
  <si>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</si>
  <si>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</si>
  <si>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</si>
  <si>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</si>
  <si>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</si>
  <si>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</si>
  <si>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</si>
  <si>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</si>
  <si>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</si>
  <si>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</si>
  <si>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</si>
  <si>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</si>
  <si>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</si>
  <si>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</si>
  <si>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</si>
  <si>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</si>
  <si>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</si>
  <si>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</si>
  <si>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</si>
  <si>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</si>
  <si>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</si>
  <si>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</si>
  <si>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</si>
  <si>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</si>
  <si>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</si>
  <si>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</si>
  <si>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</si>
  <si>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</si>
  <si>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</si>
  <si>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</si>
  <si>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</si>
  <si>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</si>
  <si>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</si>
  <si>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</si>
  <si>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</si>
  <si>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</si>
  <si>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</si>
  <si>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</si>
  <si>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</si>
  <si>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</si>
  <si>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</si>
  <si>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</si>
  <si>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</si>
  <si>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</si>
  <si>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</si>
  <si>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</si>
  <si>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</si>
  <si>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</si>
  <si>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</si>
  <si>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</si>
  <si>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</si>
  <si>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</si>
  <si>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</si>
  <si>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</si>
  <si>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</si>
  <si>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</si>
  <si>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</si>
  <si>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</si>
  <si>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</si>
  <si>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</si>
  <si>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</si>
  <si>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</si>
  <si>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</si>
  <si>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</si>
  <si>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</si>
  <si>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</si>
  <si>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</si>
  <si>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</si>
  <si>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</si>
  <si>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</si>
  <si>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</si>
  <si>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</si>
  <si>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</si>
  <si>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</si>
  <si>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</si>
  <si>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</si>
  <si>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</si>
  <si>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</si>
  <si>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</si>
  <si>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</si>
  <si>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</si>
  <si>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</si>
  <si>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</si>
  <si>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</si>
  <si>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</si>
  <si>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</si>
  <si>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</si>
  <si>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</si>
  <si>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</si>
  <si>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</si>
  <si>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</si>
  <si>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</si>
  <si>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</si>
  <si>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</si>
  <si>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</si>
  <si>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</si>
  <si>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</si>
  <si>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</si>
  <si>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</si>
  <si>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</si>
  <si>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</si>
  <si>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</si>
  <si>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</si>
  <si>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</si>
  <si>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</si>
  <si>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</si>
  <si>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</si>
  <si>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</si>
  <si>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</si>
  <si>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</si>
  <si>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</si>
  <si>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</si>
  <si>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</si>
  <si>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</si>
  <si>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</si>
  <si>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</si>
  <si>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</si>
  <si>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</si>
  <si>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</si>
  <si>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</si>
  <si>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</si>
  <si>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</si>
  <si>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</si>
  <si>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</si>
  <si>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</si>
  <si>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</si>
  <si>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</si>
  <si>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</si>
  <si>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</si>
  <si>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</si>
  <si>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</si>
  <si>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</si>
  <si>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</si>
  <si>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</si>
  <si>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</si>
  <si>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</si>
  <si>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</si>
  <si>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</si>
  <si>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</si>
  <si>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</si>
  <si>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</si>
  <si>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</si>
  <si>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</si>
  <si>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</si>
  <si>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</si>
  <si>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</si>
  <si>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</si>
  <si>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</si>
  <si>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</si>
  <si>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</si>
  <si>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</si>
  <si>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</si>
  <si>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</si>
  <si>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</si>
  <si>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</si>
  <si>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</si>
  <si>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</si>
  <si>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</si>
  <si>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</si>
  <si>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</si>
  <si>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</si>
  <si>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</si>
  <si>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</si>
  <si>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</si>
  <si>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</si>
  <si>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</si>
  <si>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</si>
  <si>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</si>
  <si>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</si>
  <si>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</si>
  <si>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</si>
  <si>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</si>
  <si>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</si>
  <si>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</si>
  <si>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</si>
  <si>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</si>
  <si>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</si>
  <si>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</si>
  <si>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</si>
  <si>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</si>
  <si>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</si>
  <si>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</si>
  <si>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</si>
  <si>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</si>
  <si>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</si>
  <si>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</si>
  <si>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</si>
  <si>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</si>
  <si>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</si>
  <si>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</si>
  <si>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</si>
  <si>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</si>
  <si>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</si>
  <si>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</si>
  <si>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</si>
  <si>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</si>
  <si>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</si>
  <si>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</si>
  <si>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</si>
  <si>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</si>
  <si>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</si>
  <si>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</si>
  <si>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</si>
  <si>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</si>
  <si>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</si>
  <si>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</si>
  <si>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</si>
  <si>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</si>
  <si>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</si>
  <si>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</si>
  <si>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</si>
  <si>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</si>
  <si>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</si>
  <si>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</si>
  <si>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</si>
  <si>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</si>
  <si>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</si>
  <si>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</si>
  <si>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</si>
  <si>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</si>
  <si>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</si>
  <si>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</si>
  <si>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</si>
  <si>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</si>
  <si>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</si>
  <si>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</si>
  <si>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</si>
  <si>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</si>
  <si>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</si>
  <si>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</si>
  <si>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</si>
  <si>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</si>
  <si>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</si>
  <si>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</si>
  <si>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</si>
  <si>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</si>
  <si>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</si>
  <si>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</si>
  <si>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</si>
  <si>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</si>
  <si>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</si>
  <si>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</si>
  <si>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</si>
  <si>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</si>
  <si>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</si>
  <si>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</si>
  <si>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</si>
  <si>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</si>
  <si>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</si>
  <si>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</si>
  <si>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</si>
  <si>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</si>
  <si>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</si>
  <si>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</si>
  <si>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</si>
  <si>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</si>
  <si>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</si>
  <si>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</si>
  <si>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</si>
  <si>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</si>
  <si>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</si>
  <si>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</si>
  <si>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</si>
  <si>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</si>
  <si>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</si>
  <si>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</si>
  <si>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</si>
  <si>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</si>
  <si>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</si>
  <si>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</si>
  <si>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</si>
  <si>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</si>
  <si>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</si>
  <si>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</si>
  <si>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</si>
  <si>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</si>
  <si>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</si>
  <si>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</si>
  <si>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</si>
  <si>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</si>
  <si>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</si>
  <si>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</si>
  <si>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</si>
  <si>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</si>
  <si>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</si>
  <si>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</si>
  <si>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</si>
  <si>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</si>
  <si>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</si>
  <si>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</si>
  <si>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</si>
  <si>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</si>
  <si>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</si>
  <si>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</si>
  <si>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</si>
  <si>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</si>
  <si>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</si>
  <si>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</si>
  <si>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</si>
  <si>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</si>
  <si>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</si>
  <si>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</si>
  <si>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</si>
  <si>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</si>
  <si>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</si>
  <si>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</si>
  <si>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</si>
  <si>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</si>
  <si>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</si>
  <si>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</si>
  <si>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</si>
  <si>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</si>
  <si>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</si>
  <si>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</si>
  <si>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</si>
  <si>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</si>
  <si>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</si>
  <si>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</si>
  <si>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</si>
  <si>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</si>
  <si>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</si>
  <si>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</si>
  <si>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</si>
  <si>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</si>
  <si>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</si>
  <si>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</si>
  <si>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</si>
  <si>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</si>
  <si>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</si>
  <si>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</si>
  <si>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</si>
  <si>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</si>
  <si>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</si>
  <si>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</si>
  <si>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</si>
  <si>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</si>
  <si>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</si>
  <si>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</si>
  <si>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</si>
  <si>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</si>
  <si>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</si>
  <si>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</si>
  <si>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</si>
  <si>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</si>
  <si>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</si>
  <si>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</si>
  <si>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</si>
  <si>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</si>
  <si>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</si>
  <si>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</si>
  <si>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</si>
  <si>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</si>
  <si>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</si>
  <si>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</si>
  <si>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</si>
  <si>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</si>
  <si>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</si>
  <si>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</si>
  <si>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</si>
  <si>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</si>
  <si>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</si>
  <si>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</si>
  <si>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</si>
  <si>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</si>
  <si>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</si>
  <si>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</si>
  <si>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</si>
  <si>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</si>
  <si>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</si>
  <si>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</si>
  <si>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</si>
  <si>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</si>
  <si>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</si>
  <si>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</si>
  <si>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</si>
  <si>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</si>
  <si>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</si>
  <si>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</si>
  <si>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</si>
  <si>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</si>
  <si>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</si>
  <si>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</si>
  <si>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</si>
  <si>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</si>
  <si>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</si>
  <si>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</si>
  <si>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</si>
  <si>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</si>
  <si>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</si>
  <si>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</si>
  <si>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</si>
  <si>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</si>
  <si>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</si>
  <si>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</si>
  <si>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</si>
  <si>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</si>
  <si>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</si>
  <si>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</si>
  <si>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</si>
  <si>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</si>
  <si>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</si>
  <si>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</si>
  <si>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</si>
  <si>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</si>
  <si>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</si>
  <si>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</si>
  <si>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</si>
  <si>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</si>
  <si>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</si>
  <si>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</si>
  <si>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</si>
  <si>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</si>
  <si>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</si>
  <si>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</si>
  <si>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</si>
  <si>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</si>
  <si>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</si>
  <si>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</si>
  <si>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</si>
  <si>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</si>
  <si>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</si>
  <si>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</si>
  <si>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</si>
  <si>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</si>
  <si>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</si>
  <si>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</si>
  <si>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</si>
  <si>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</si>
  <si>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</si>
  <si>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</si>
  <si>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</si>
  <si>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</si>
  <si>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</si>
  <si>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</si>
  <si>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</si>
  <si>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</si>
  <si>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</si>
  <si>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</si>
  <si>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</si>
  <si>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</si>
  <si>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</si>
  <si>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</si>
  <si>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</si>
  <si>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</si>
  <si>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</si>
  <si>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</si>
  <si>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</si>
  <si>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</si>
  <si>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</si>
  <si>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</si>
  <si>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</si>
  <si>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</si>
  <si>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</si>
  <si>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</si>
  <si>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</si>
  <si>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</si>
  <si>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</si>
  <si>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</si>
  <si>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</si>
  <si>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</si>
  <si>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</si>
  <si>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</si>
  <si>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</si>
  <si>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</si>
  <si>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</si>
  <si>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</si>
  <si>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</si>
  <si>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</si>
  <si>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</si>
  <si>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</si>
  <si>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</si>
  <si>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</si>
  <si>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</si>
  <si>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</si>
  <si>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</si>
  <si>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</si>
  <si>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</si>
  <si>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</si>
  <si>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</si>
  <si>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</si>
  <si>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</si>
  <si>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</si>
  <si>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</si>
  <si>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</si>
  <si>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</si>
  <si>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</si>
  <si>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</si>
  <si>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</si>
  <si>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</si>
  <si>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</si>
  <si>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</si>
  <si>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</si>
  <si>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</si>
  <si>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</si>
  <si>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</si>
  <si>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</si>
  <si>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</si>
  <si>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</si>
  <si>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</si>
  <si>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</si>
  <si>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</si>
  <si>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</si>
  <si>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</si>
  <si>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</si>
  <si>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</si>
  <si>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</si>
  <si>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</si>
  <si>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</si>
  <si>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</si>
  <si>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</si>
  <si>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</si>
  <si>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</si>
  <si>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</si>
  <si>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</si>
  <si>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</si>
  <si>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</si>
  <si>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</si>
  <si>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</si>
  <si>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</si>
  <si>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</si>
  <si>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</si>
  <si>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</si>
  <si>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</si>
  <si>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</si>
  <si>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</si>
  <si>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</si>
  <si>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</si>
  <si>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</si>
  <si>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</si>
  <si>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</si>
  <si>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</si>
  <si>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</si>
  <si>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</si>
  <si>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</si>
  <si>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</si>
  <si>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</si>
  <si>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</si>
  <si>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</si>
  <si>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</si>
  <si>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</si>
  <si>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</si>
  <si>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</si>
  <si>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</si>
  <si>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</si>
  <si>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</si>
  <si>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</si>
  <si>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</si>
  <si>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</si>
  <si>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</si>
  <si>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</si>
  <si>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</si>
  <si>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</si>
  <si>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</si>
  <si>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</si>
  <si>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</si>
  <si>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</si>
  <si>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</si>
  <si>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</si>
  <si>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</si>
  <si>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</si>
  <si>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</si>
  <si>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</si>
  <si>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</si>
  <si>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</si>
  <si>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</si>
  <si>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</si>
  <si>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</si>
  <si>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</si>
  <si>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</si>
  <si>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</si>
  <si>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</si>
  <si>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</si>
  <si>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</si>
  <si>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</si>
  <si>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</si>
  <si>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</si>
  <si>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</si>
  <si>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</si>
  <si>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</si>
  <si>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</si>
  <si>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</si>
  <si>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</si>
  <si>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</si>
  <si>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</si>
  <si>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</si>
  <si>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</si>
  <si>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</si>
  <si>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</si>
  <si>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</si>
  <si>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</si>
  <si>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</si>
  <si>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</si>
  <si>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</si>
  <si>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</si>
  <si>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</si>
  <si>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</si>
  <si>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</si>
  <si>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</si>
  <si>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</si>
  <si>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</si>
  <si>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</si>
  <si>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</si>
  <si>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</si>
  <si>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</si>
  <si>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</si>
  <si>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</si>
  <si>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</si>
  <si>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</si>
  <si>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</si>
  <si>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</si>
  <si>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</si>
  <si>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</si>
  <si>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</si>
  <si>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</si>
  <si>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</si>
  <si>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</si>
  <si>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</si>
  <si>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</si>
  <si>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</si>
  <si>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</si>
  <si>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</si>
  <si>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</si>
  <si>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</si>
  <si>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</si>
  <si>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</si>
  <si>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</si>
  <si>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</si>
  <si>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</si>
  <si>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</si>
  <si>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</si>
  <si>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</si>
  <si>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</si>
  <si>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</si>
  <si>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</si>
  <si>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</si>
  <si>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</si>
  <si>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</si>
  <si>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</si>
  <si>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</si>
  <si>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</si>
  <si>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</si>
  <si>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</si>
  <si>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</si>
  <si>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</si>
  <si>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</si>
  <si>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</si>
  <si>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</si>
  <si>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</si>
  <si>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</si>
  <si>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</si>
  <si>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</si>
  <si>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</si>
  <si>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</si>
  <si>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</si>
  <si>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</si>
  <si>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</si>
  <si>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</si>
  <si>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</si>
  <si>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</si>
  <si>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</si>
  <si>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</si>
  <si>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</si>
  <si>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</si>
  <si>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</si>
  <si>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</si>
  <si>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</si>
  <si>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</si>
  <si>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</si>
  <si>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</si>
  <si>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</si>
  <si>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</si>
  <si>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</si>
  <si>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</si>
  <si>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</si>
  <si>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</si>
  <si>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</si>
  <si>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</si>
  <si>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</si>
  <si>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</si>
  <si>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</si>
  <si>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</si>
  <si>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</si>
  <si>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</si>
  <si>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</si>
  <si>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</si>
  <si>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</si>
  <si>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</si>
  <si>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</si>
  <si>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</si>
  <si>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</si>
  <si>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</si>
  <si>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</si>
  <si>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</si>
  <si>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</si>
  <si>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</si>
  <si>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</si>
  <si>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</si>
  <si>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</si>
  <si>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</si>
  <si>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</si>
  <si>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</si>
  <si>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</si>
  <si>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</si>
  <si>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</si>
  <si>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</si>
  <si>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</si>
  <si>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</si>
  <si>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</si>
  <si>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</si>
  <si>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</si>
  <si>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</si>
  <si>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</si>
  <si>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</si>
  <si>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</si>
  <si>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</si>
  <si>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</si>
  <si>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</si>
  <si>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</si>
  <si>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</si>
  <si>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</si>
  <si>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</si>
  <si>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</si>
  <si>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</si>
  <si>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</si>
  <si>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</si>
  <si>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</si>
  <si>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</si>
  <si>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</si>
  <si>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</si>
  <si>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</si>
  <si>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</si>
  <si>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</si>
  <si>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</si>
  <si>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</si>
  <si>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</si>
  <si>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</si>
  <si>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</si>
  <si>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</si>
  <si>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</si>
  <si>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</si>
  <si>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</si>
  <si>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</si>
  <si>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</si>
  <si>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</si>
  <si>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</si>
  <si>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</si>
  <si>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</si>
  <si>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</si>
  <si>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</si>
  <si>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</si>
  <si>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</si>
  <si>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</si>
  <si>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</si>
  <si>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</si>
  <si>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</si>
  <si>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</si>
  <si>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</si>
  <si>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</si>
  <si>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</si>
  <si>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</si>
  <si>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</si>
  <si>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</si>
  <si>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</si>
  <si>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</si>
  <si>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</si>
  <si>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</si>
  <si>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</si>
  <si>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</si>
  <si>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</si>
  <si>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</si>
  <si>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</si>
  <si>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</si>
  <si>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</si>
  <si>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</si>
  <si>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</si>
  <si>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</si>
  <si>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</si>
  <si>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</si>
  <si>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</si>
  <si>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</si>
  <si>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</si>
  <si>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</si>
  <si>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</si>
  <si>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</si>
  <si>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</si>
  <si>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</si>
  <si>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</si>
  <si>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</si>
  <si>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</si>
  <si>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</si>
  <si>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</si>
  <si>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</si>
  <si>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</si>
  <si>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</si>
  <si>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</si>
  <si>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</si>
  <si>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</si>
  <si>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</si>
  <si>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</si>
  <si>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</si>
  <si>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</si>
  <si>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</si>
  <si>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</si>
  <si>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</si>
  <si>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</si>
  <si>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</si>
  <si>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</si>
  <si>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</si>
  <si>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</si>
  <si>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</si>
  <si>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</si>
  <si>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</si>
  <si>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</si>
  <si>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</si>
  <si>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</si>
  <si>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</si>
  <si>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</si>
  <si>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</si>
  <si>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</si>
  <si>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</si>
  <si>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</si>
  <si>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</si>
  <si>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</si>
  <si>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</si>
  <si>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</si>
  <si>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</si>
  <si>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</si>
  <si>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</si>
  <si>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</si>
  <si>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</si>
  <si>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</si>
  <si>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</si>
  <si>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</si>
  <si>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</si>
  <si>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</si>
  <si>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</si>
  <si>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</si>
  <si>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</si>
  <si>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</si>
  <si>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</si>
  <si>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</si>
  <si>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</si>
  <si>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</si>
  <si>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</si>
  <si>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</si>
  <si>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</si>
  <si>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</si>
  <si>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</si>
  <si>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</si>
  <si>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</si>
  <si>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</si>
  <si>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</si>
  <si>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</si>
  <si>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</si>
  <si>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</si>
  <si>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</si>
  <si>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</si>
  <si>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</si>
  <si>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</si>
  <si>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</si>
  <si>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</si>
  <si>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</si>
  <si>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</si>
  <si>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</si>
  <si>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</si>
  <si>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</si>
  <si>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</si>
  <si>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</si>
  <si>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</si>
  <si>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</si>
  <si>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</si>
  <si>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</si>
  <si>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</si>
  <si>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</si>
  <si>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</si>
  <si>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</si>
  <si>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</si>
  <si>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</si>
  <si>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</si>
  <si>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</si>
  <si>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</si>
  <si>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</si>
  <si>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</si>
  <si>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</si>
  <si>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</si>
  <si>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</si>
  <si>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</si>
  <si>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</si>
  <si>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</si>
  <si>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</si>
  <si>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</si>
  <si>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</si>
  <si>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</si>
  <si>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</si>
  <si>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</si>
  <si>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</si>
  <si>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</si>
  <si>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</si>
  <si>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</si>
  <si>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</si>
  <si>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</si>
  <si>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</si>
  <si>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</si>
  <si>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</si>
  <si>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</si>
  <si>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</si>
  <si>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</si>
  <si>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</si>
  <si>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</si>
  <si>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</si>
  <si>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</si>
  <si>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</si>
  <si>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</si>
  <si>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</si>
  <si>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</si>
  <si>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</si>
  <si>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</si>
  <si>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</si>
  <si>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</si>
  <si>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</si>
  <si>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</si>
  <si>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</si>
  <si>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</si>
  <si>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</si>
  <si>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</si>
  <si>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</si>
  <si>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</si>
  <si>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</si>
  <si>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</si>
  <si>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</si>
  <si>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</si>
  <si>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</si>
  <si>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</si>
  <si>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</si>
  <si>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</si>
  <si>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</si>
  <si>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</si>
  <si>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</si>
  <si>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</si>
  <si>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</si>
  <si>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</si>
  <si>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</si>
  <si>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</si>
  <si>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</si>
  <si>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</si>
  <si>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</si>
  <si>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</si>
  <si>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</si>
  <si>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</si>
  <si>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</si>
  <si>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</si>
  <si>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</si>
  <si>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</si>
  <si>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</si>
  <si>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</si>
  <si>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</si>
  <si>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</si>
  <si>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</si>
  <si>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</si>
  <si>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</si>
  <si>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</si>
  <si>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</si>
  <si>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</si>
  <si>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</si>
  <si>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</si>
  <si>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</si>
  <si>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</si>
  <si>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</si>
  <si>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</si>
  <si>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</si>
  <si>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</si>
  <si>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</si>
  <si>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</si>
  <si>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</si>
  <si>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</si>
  <si>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</si>
  <si>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</si>
  <si>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</si>
  <si>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</si>
  <si>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</si>
  <si>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</si>
  <si>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</si>
  <si>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</si>
  <si>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</si>
  <si>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</si>
  <si>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</si>
  <si>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</si>
  <si>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</si>
  <si>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</si>
  <si>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</si>
  <si>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</si>
  <si>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</si>
  <si>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</si>
  <si>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</si>
  <si>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</si>
  <si>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</si>
  <si>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</si>
  <si>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</si>
  <si>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</si>
  <si>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</si>
  <si>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</si>
  <si>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</si>
  <si>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</si>
  <si>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</si>
  <si>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</si>
  <si>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</si>
  <si>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</si>
  <si>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</si>
  <si>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</si>
  <si>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</si>
  <si>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</si>
  <si>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</si>
  <si>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</si>
  <si>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</si>
  <si>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</si>
  <si>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</si>
  <si>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</si>
  <si>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</si>
  <si>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</si>
  <si>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</si>
  <si>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</si>
  <si>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</si>
  <si>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</si>
  <si>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</si>
  <si>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</si>
  <si>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</si>
  <si>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</si>
  <si>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</si>
  <si>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</si>
  <si>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</si>
  <si>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</si>
  <si>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</si>
  <si>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</si>
  <si>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</si>
  <si>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</si>
  <si>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</si>
  <si>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</si>
  <si>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</si>
  <si>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</si>
  <si>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</si>
  <si>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</si>
  <si>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</si>
  <si>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</si>
  <si>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</si>
  <si>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</si>
  <si>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</si>
  <si>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</si>
  <si>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</si>
  <si>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</si>
  <si>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</si>
  <si>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</si>
  <si>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</si>
  <si>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</si>
  <si>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</si>
  <si>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</si>
  <si>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</si>
  <si>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</si>
  <si>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</si>
  <si>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</si>
  <si>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</si>
  <si>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</si>
  <si>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</si>
  <si>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</si>
  <si>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</si>
  <si>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</si>
  <si>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</si>
  <si>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</si>
  <si>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</si>
  <si>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</si>
  <si>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</si>
  <si>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</si>
  <si>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</si>
  <si>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</si>
  <si>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</si>
  <si>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</si>
  <si>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</si>
  <si>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</si>
  <si>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</si>
  <si>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</si>
  <si>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</si>
  <si>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</si>
  <si>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</si>
  <si>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</si>
  <si>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</si>
  <si>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</si>
  <si>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</si>
  <si>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</si>
  <si>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</si>
  <si>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</si>
  <si>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</si>
  <si>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</si>
  <si>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</si>
  <si>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</si>
  <si>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</si>
  <si>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</si>
  <si>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</si>
  <si>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</si>
  <si>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</si>
  <si>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</si>
  <si>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</si>
  <si>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</si>
  <si>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</si>
  <si>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</si>
  <si>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</si>
  <si>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</si>
  <si>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</si>
  <si>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</si>
  <si>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</si>
  <si>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</si>
  <si>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</si>
  <si>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</si>
  <si>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</si>
  <si>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</si>
  <si>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</si>
  <si>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</si>
  <si>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</si>
  <si>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</si>
  <si>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</si>
  <si>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</si>
  <si>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</si>
  <si>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</si>
  <si>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</si>
  <si>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</si>
  <si>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</si>
  <si>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</si>
  <si>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</si>
  <si>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</si>
  <si>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</si>
  <si>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</si>
  <si>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</si>
  <si>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</si>
  <si>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</si>
  <si>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</si>
  <si>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</si>
  <si>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</si>
  <si>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</si>
  <si>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</si>
  <si>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</si>
  <si>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</si>
  <si>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</si>
  <si>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</si>
  <si>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</si>
  <si>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</si>
  <si>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</si>
  <si>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</si>
  <si>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</si>
  <si>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</si>
  <si>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</si>
  <si>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</si>
  <si>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</si>
  <si>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</si>
  <si>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</si>
  <si>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</si>
  <si>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</si>
  <si>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</si>
  <si>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</si>
  <si>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</si>
  <si>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</si>
  <si>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</si>
  <si>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</si>
  <si>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</si>
  <si>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</si>
  <si>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</si>
  <si>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</si>
  <si>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</si>
  <si>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</si>
  <si>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</si>
  <si>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</si>
  <si>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</si>
  <si>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</si>
  <si>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</si>
  <si>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</si>
  <si>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</si>
  <si>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</si>
  <si>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</si>
  <si>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</si>
  <si>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</si>
  <si>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</si>
  <si>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</si>
  <si>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</si>
  <si>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</si>
  <si>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</si>
  <si>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</si>
  <si>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</si>
  <si>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</si>
  <si>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</si>
  <si>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</si>
  <si>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</si>
  <si>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</si>
  <si>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</si>
  <si>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</si>
  <si>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</si>
  <si>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</si>
  <si>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</si>
  <si>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</si>
  <si>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</si>
  <si>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</si>
  <si>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</si>
  <si>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</si>
  <si>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</si>
  <si>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</si>
  <si>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</si>
  <si>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</si>
  <si>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</si>
  <si>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</si>
  <si>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</si>
  <si>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</si>
  <si>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</si>
  <si>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</si>
  <si>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</si>
  <si>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</si>
  <si>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</si>
  <si>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</si>
  <si>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</si>
  <si>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</si>
  <si>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</si>
  <si>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</si>
  <si>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</si>
  <si>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</si>
  <si>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</si>
  <si>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</si>
  <si>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</si>
  <si>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</si>
  <si>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</si>
  <si>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</si>
  <si>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</si>
  <si>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</si>
  <si>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</si>
  <si>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</si>
  <si>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</si>
  <si>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</si>
  <si>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</si>
  <si>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</si>
  <si>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</si>
  <si>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</si>
  <si>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</si>
  <si>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</si>
  <si>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</si>
  <si>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</si>
  <si>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</si>
  <si>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</si>
  <si>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</si>
  <si>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</si>
  <si>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</si>
  <si>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</si>
  <si>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</si>
  <si>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</si>
  <si>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</si>
  <si>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</si>
  <si>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</si>
  <si>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</si>
  <si>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</si>
  <si>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</si>
  <si>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</si>
  <si>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</si>
  <si>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</si>
  <si>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</si>
  <si>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</si>
  <si>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</si>
  <si>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</si>
  <si>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</si>
  <si>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</si>
  <si>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</si>
  <si>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</si>
  <si>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</si>
  <si>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</si>
  <si>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</si>
  <si>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</si>
  <si>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</si>
  <si>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</si>
  <si>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</si>
  <si>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</si>
  <si>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</si>
  <si>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</si>
  <si>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</si>
  <si>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</si>
  <si>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</si>
  <si>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</si>
  <si>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</si>
  <si>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</si>
  <si>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</si>
  <si>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</si>
  <si>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</si>
  <si>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</si>
  <si>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</si>
  <si>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</si>
  <si>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</si>
  <si>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</si>
  <si>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</si>
  <si>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</si>
  <si>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</si>
  <si>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</si>
  <si>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</si>
  <si>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</si>
  <si>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</si>
  <si>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</si>
  <si>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</si>
  <si>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</si>
  <si>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</si>
  <si>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</si>
  <si>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</si>
  <si>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</si>
  <si>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</si>
  <si>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</si>
  <si>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</si>
  <si>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</si>
  <si>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</si>
  <si>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</si>
  <si>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</si>
  <si>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</si>
  <si>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</si>
  <si>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</si>
  <si>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</si>
  <si>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</si>
  <si>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</si>
  <si>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</si>
  <si>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</si>
  <si>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</si>
  <si>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</si>
  <si>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</si>
  <si>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</si>
  <si>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</si>
  <si>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</si>
  <si>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</si>
  <si>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</si>
  <si>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</si>
  <si>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</si>
  <si>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</si>
  <si>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</si>
  <si>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</si>
  <si>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</si>
  <si>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</si>
  <si>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</si>
  <si>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</si>
  <si>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</si>
  <si>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</si>
  <si>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</si>
  <si>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</si>
  <si>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</si>
  <si>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</si>
  <si>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</si>
  <si>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</si>
  <si>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</si>
  <si>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</si>
  <si>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</si>
  <si>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</si>
  <si>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</si>
  <si>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</si>
  <si>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</si>
  <si>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</si>
  <si>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</si>
  <si>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</si>
  <si>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</si>
  <si>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</si>
  <si>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</si>
  <si>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</si>
  <si>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</si>
  <si>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</si>
  <si>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</si>
  <si>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</si>
  <si>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</si>
  <si>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</si>
  <si>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</si>
  <si>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</si>
  <si>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</si>
  <si>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</si>
  <si>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</si>
  <si>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</si>
  <si>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</si>
  <si>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</si>
  <si>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</si>
  <si>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</si>
  <si>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</si>
  <si>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</si>
  <si>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</si>
  <si>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</si>
  <si>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</si>
  <si>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</si>
  <si>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</si>
  <si>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</si>
  <si>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</si>
  <si>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</si>
  <si>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</si>
  <si>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</si>
  <si>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</si>
  <si>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</si>
  <si>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</si>
  <si>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</si>
  <si>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</si>
  <si>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</si>
  <si>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</si>
  <si>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</si>
  <si>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</si>
  <si>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</si>
  <si>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</si>
  <si>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</si>
  <si>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</si>
  <si>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</si>
  <si>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</si>
  <si>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</si>
  <si>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</si>
  <si>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</si>
  <si>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</si>
  <si>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</si>
  <si>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</si>
  <si>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</si>
  <si>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</si>
  <si>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</si>
  <si>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</si>
  <si>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</si>
  <si>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</si>
  <si>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</si>
  <si>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</si>
  <si>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</si>
  <si>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</si>
  <si>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</si>
  <si>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</si>
  <si>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</si>
  <si>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</si>
  <si>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</si>
  <si>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</si>
  <si>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</si>
  <si>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</si>
  <si>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</si>
  <si>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</si>
  <si>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</si>
  <si>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</si>
  <si>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</si>
  <si>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</si>
  <si>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</si>
  <si>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</si>
  <si>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</si>
  <si>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</si>
  <si>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</si>
  <si>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</si>
  <si>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</si>
  <si>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</si>
  <si>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</si>
  <si>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</si>
  <si>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</si>
  <si>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</si>
  <si>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</si>
  <si>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</si>
  <si>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</si>
  <si>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</si>
  <si>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</si>
  <si>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</si>
  <si>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</si>
  <si>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</si>
  <si>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</si>
  <si>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</si>
  <si>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</si>
  <si>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</si>
  <si>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</si>
  <si>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</si>
  <si>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</si>
  <si>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</si>
  <si>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</si>
  <si>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</si>
  <si>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</si>
  <si>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</si>
  <si>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</si>
  <si>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</si>
  <si>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</si>
  <si>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</si>
  <si>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</si>
  <si>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</si>
  <si>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</si>
  <si>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</si>
  <si>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</si>
  <si>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</si>
  <si>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</si>
  <si>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</si>
  <si>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</si>
  <si>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</si>
  <si>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</si>
  <si>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</si>
  <si>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</si>
  <si>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</si>
  <si>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</si>
  <si>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</si>
  <si>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</si>
  <si>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</si>
  <si>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</si>
  <si>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</si>
  <si>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</si>
  <si>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</si>
  <si>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</si>
  <si>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</si>
  <si>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</si>
  <si>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</si>
  <si>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</si>
  <si>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</si>
  <si>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22427 TEHNIČKO VELEUČILIŠTE U ZAGREBU</t>
  </si>
  <si>
    <t>Kristina Perić</t>
  </si>
  <si>
    <t>099/467-2983</t>
  </si>
  <si>
    <t>kristina.peric@tvz.hr</t>
  </si>
  <si>
    <t>AGENCIJA ZA MOBILNOST I PROGRAME EUROPSKE UNIJE (43335)</t>
  </si>
  <si>
    <t>Seed2STEM: Planting the Future of Education</t>
  </si>
  <si>
    <t>Udruga za održivi razvoj "Pozitiva Samobor"</t>
  </si>
  <si>
    <t>Specifični ciljevi projekta su: </t>
  </si>
  <si>
    <t>- poticanje poljoprivrede i ekoloških poljoprivrednih aktivnosti temeljenih na STEM-u, suradničkih partnerstva između organizacija mladih, dionika i agrobiznisa kako bi se mladima omogućilo sudjelovanje u znanstvenom iskustvu učenja, tj. međusektorskog i suradničkog učenja; </t>
  </si>
  <si>
    <t>- uspostavljanje veze između poljoprivrede i STEM-a kako bi se proizveli inovativni rezultati za mlade,  </t>
  </si>
  <si>
    <t>- uključivanje mladih u STEM učenje unutar i izvan učionice i stvaranje dugoročne koristi za poduzetništvo mladih u industriji,</t>
  </si>
  <si>
    <t>- razvijanje skupa praktičnih materijala, alata i smjernica koje će doprinijeti primjeni novih metoda u radu s mladima,</t>
  </si>
  <si>
    <t>- podržavanje prijelaza na kružno (zeleno) gospodarstvo razvojem međusektorske suradnje i pristupe koji mladima omogućuju stvaranje, osiguranje i zadržavanje zelenih poslova, </t>
  </si>
  <si>
    <t>- Promicanje Erasmus+ i EU mogućnosti za mlade. </t>
  </si>
  <si>
    <t>Zagreb, 15.12.2023.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</si>
</sst>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4835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7457983</v>
      </c>
      <c r="D14" s="61">
        <f>SUM(D15:D16)</f>
        <v>7493207</v>
      </c>
      <c r="E14" s="61">
        <f>SUM(E15:E16)</f>
        <v>8797938</v>
      </c>
      <c r="F14" s="61">
        <f>+F15+F16</f>
        <v>8741397</v>
      </c>
      <c r="G14" s="61">
        <f>+G15+G16</f>
        <v>8690849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7457983</v>
      </c>
      <c r="D15" s="373">
        <v>7493093</v>
      </c>
      <c r="E15" s="64">
        <f>'A.1 PRIHODI I RASHODI EK'!F11</f>
        <v>8797938</v>
      </c>
      <c r="F15" s="64">
        <f>'A.1 PRIHODI I RASHODI EK'!G11</f>
        <v>8741397</v>
      </c>
      <c r="G15" s="64">
        <f>'A.1 PRIHODI I RASHODI EK'!H11</f>
        <v>8690849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114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7806590</v>
      </c>
      <c r="D17" s="68">
        <f>SUM(D18:D19)</f>
        <v>7990988</v>
      </c>
      <c r="E17" s="68">
        <f>SUM(E18:E19)</f>
        <v>9122243</v>
      </c>
      <c r="F17" s="68">
        <f>+F18+F19</f>
        <v>9002397</v>
      </c>
      <c r="G17" s="68">
        <f>+G18+G19</f>
        <v>8951849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7231624</v>
      </c>
      <c r="D18" s="370">
        <v>7017442</v>
      </c>
      <c r="E18" s="69">
        <f>'A.1 PRIHODI I RASHODI EK'!F27</f>
        <v>8517143</v>
      </c>
      <c r="F18" s="69">
        <f>'A.1 PRIHODI I RASHODI EK'!G27</f>
        <v>8400397</v>
      </c>
      <c r="G18" s="69">
        <f>'A.1 PRIHODI I RASHODI EK'!H27</f>
        <v>8349849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574966</v>
      </c>
      <c r="D19" s="370">
        <v>973546</v>
      </c>
      <c r="E19" s="69">
        <f>'A.1 PRIHODI I RASHODI EK'!F35</f>
        <v>605100</v>
      </c>
      <c r="F19" s="69">
        <f>'A.1 PRIHODI I RASHODI EK'!G35</f>
        <v>602000</v>
      </c>
      <c r="G19" s="69">
        <f>'A.1 PRIHODI I RASHODI EK'!H35</f>
        <v>602000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-348607</v>
      </c>
      <c r="D20" s="61">
        <f>+D14-D17</f>
        <v>-497781</v>
      </c>
      <c r="E20" s="61">
        <f>+E14-E17</f>
        <v>-324305</v>
      </c>
      <c r="F20" s="61">
        <f>+F14-F17</f>
        <v>-261000</v>
      </c>
      <c r="G20" s="61">
        <f>+G14-G17</f>
        <v>-261000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348607</v>
      </c>
      <c r="D28" s="370">
        <v>497781</v>
      </c>
      <c r="E28" s="69">
        <f>+'Unos prijenosa'!D5</f>
        <v>846305</v>
      </c>
      <c r="F28" s="69">
        <f>+'Unos prijenosa'!D13</f>
        <v>522000</v>
      </c>
      <c r="G28" s="69">
        <f>+'Unos prijenosa'!D21</f>
        <v>261000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0</v>
      </c>
      <c r="D29" s="371">
        <v>0</v>
      </c>
      <c r="E29" s="72">
        <f>+'Unos prijenosa'!D7</f>
        <v>-522000</v>
      </c>
      <c r="F29" s="72">
        <f>+'Unos prijenosa'!D15</f>
        <v>-261000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348607</v>
      </c>
      <c r="D30" s="68">
        <f>+D27+D28+D29</f>
        <v>497781</v>
      </c>
      <c r="E30" s="68">
        <f>+E27+E28+E29</f>
        <v>324305</v>
      </c>
      <c r="F30" s="68">
        <f t="shared" ref="F30:G30" si="3">+F27+F28+F29</f>
        <v>261000</v>
      </c>
      <c r="G30" s="68">
        <f t="shared" si="3"/>
        <v>261000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6" sqref="I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5235338</v>
      </c>
      <c r="H3" s="224">
        <v>5151357</v>
      </c>
      <c r="I3" s="224">
        <v>5143161</v>
      </c>
      <c r="J3" s="49"/>
      <c r="K3" t="str">
        <f>IF(E3="","",'OPĆI DIO'!$C$1)</f>
        <v>22427 TEHNIČKO VELEUČILIŠTE U ZAGREBU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6615</v>
      </c>
      <c r="F4" s="86" t="str">
        <f t="shared" ref="F4:F66" si="5">IFERROR(VLOOKUP(E4,$R$6:$U$113,2,FALSE),"")</f>
        <v>Prihodi od pruženih usluga</v>
      </c>
      <c r="G4" s="224">
        <v>122600</v>
      </c>
      <c r="H4" s="224">
        <v>122600</v>
      </c>
      <c r="I4" s="224">
        <v>122600</v>
      </c>
      <c r="J4" s="49"/>
      <c r="K4" s="246" t="str">
        <f>IF(E4="","",'OPĆI DIO'!$C$1)</f>
        <v>22427 TEHNIČKO VELEUČILIŠTE U ZAGREBU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43</v>
      </c>
      <c r="D5" s="38" t="str">
        <f t="shared" si="4"/>
        <v>Ostali prihodi za posebne namjene</v>
      </c>
      <c r="E5" s="322">
        <v>65264</v>
      </c>
      <c r="F5" s="86" t="str">
        <f t="shared" si="5"/>
        <v>Sufinanciranje cijene usluge, participacije i slično</v>
      </c>
      <c r="G5" s="224">
        <v>3400000</v>
      </c>
      <c r="H5" s="224">
        <v>3400000</v>
      </c>
      <c r="I5" s="224">
        <v>3400000</v>
      </c>
      <c r="J5" s="49"/>
      <c r="K5" s="246" t="str">
        <f>IF(E5="","",'OPĆI DIO'!$C$1)</f>
        <v>22427 TEHNIČKO VELEUČILIŠTE U ZAGREBU</v>
      </c>
      <c r="L5" s="40" t="str">
        <f t="shared" si="6"/>
        <v>65</v>
      </c>
      <c r="M5" s="40" t="str">
        <f t="shared" si="7"/>
        <v>652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52</v>
      </c>
      <c r="D6" s="38" t="str">
        <f t="shared" si="4"/>
        <v xml:space="preserve">Ostale pomoći i darovnice </v>
      </c>
      <c r="E6" s="322">
        <v>6391</v>
      </c>
      <c r="F6" s="86" t="str">
        <f t="shared" si="5"/>
        <v>Tekući prijenosi između proračunskih korisnika istog proračuna</v>
      </c>
      <c r="G6" s="224">
        <v>0</v>
      </c>
      <c r="H6" s="224">
        <v>37440</v>
      </c>
      <c r="I6" s="224">
        <v>5088</v>
      </c>
      <c r="J6" s="49" t="s">
        <v>4825</v>
      </c>
      <c r="K6" s="246" t="str">
        <f>IF(E6="","",'OPĆI DIO'!$C$1)</f>
        <v>22427 TEHNIČKO VELEUČILIŠTE U ZAGREBU</v>
      </c>
      <c r="L6" s="40" t="str">
        <f>LEFT(E6,2)</f>
        <v>63</v>
      </c>
      <c r="M6" s="40" t="str">
        <f t="shared" si="7"/>
        <v>639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61</v>
      </c>
      <c r="D7" s="38" t="str">
        <f t="shared" si="4"/>
        <v xml:space="preserve">Donacije </v>
      </c>
      <c r="E7" s="322">
        <v>663120000</v>
      </c>
      <c r="F7" s="86" t="str">
        <f t="shared" si="5"/>
        <v>Tekuće donacije od neprofitnih organizacija</v>
      </c>
      <c r="G7" s="224">
        <v>40000</v>
      </c>
      <c r="H7" s="224">
        <v>30000</v>
      </c>
      <c r="I7" s="224">
        <v>20000</v>
      </c>
      <c r="J7" s="49"/>
      <c r="K7" s="246" t="str">
        <f>IF(E7="","",'OPĆI DIO'!$C$1)</f>
        <v>22427 TEHNIČKO VELEUČILIŠTE U ZAGREBU</v>
      </c>
      <c r="L7" s="40" t="str">
        <f t="shared" si="6"/>
        <v>66</v>
      </c>
      <c r="M7" s="40" t="str">
        <f t="shared" si="7"/>
        <v>663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B1" zoomScale="90" zoomScaleNormal="90" workbookViewId="0">
      <pane ySplit="2" topLeftCell="A3" activePane="bottomLeft" state="frozen"/>
      <selection pane="bottomLeft" activeCell="L6" sqref="L6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3487916</v>
      </c>
      <c r="K3" s="224">
        <v>3430052</v>
      </c>
      <c r="L3" s="224">
        <v>3432964</v>
      </c>
      <c r="M3" s="49"/>
      <c r="N3" s="246" t="str">
        <f>IF(C3="","",'OPĆI DIO'!$C$1)</f>
        <v>22427 TEHNIČKO VELEUČILIŠTE U ZAGREBU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127000</v>
      </c>
      <c r="K4" s="224">
        <v>124000</v>
      </c>
      <c r="L4" s="224">
        <v>122000</v>
      </c>
      <c r="M4" s="49"/>
      <c r="N4" s="246" t="str">
        <f>IF(C4="","",'OPĆI DIO'!$C$1)</f>
        <v>22427 TEHNIČKO VELEUČILIŠTE U ZAGREBU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594228</v>
      </c>
      <c r="K5" s="224">
        <v>583811</v>
      </c>
      <c r="L5" s="224">
        <v>585503</v>
      </c>
      <c r="M5" s="49"/>
      <c r="N5" s="246" t="str">
        <f>IF(C5="","",'OPĆI DIO'!$C$1)</f>
        <v>22427 TEHNIČKO VELEUČILIŠTE U ZAGREBU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108000</v>
      </c>
      <c r="K6" s="224">
        <v>110000</v>
      </c>
      <c r="L6" s="224">
        <v>111000</v>
      </c>
      <c r="M6" s="49"/>
      <c r="N6" s="246" t="str">
        <f>IF(C6="","",'OPĆI DIO'!$C$1)</f>
        <v>22427 TEHNIČKO VELEUČILIŠTE U ZAGREBU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3111</v>
      </c>
      <c r="F7" s="45" t="str">
        <f t="shared" si="2"/>
        <v>Plaće za redovan rad</v>
      </c>
      <c r="G7" s="328" t="s">
        <v>1432</v>
      </c>
      <c r="H7" s="45" t="str">
        <f t="shared" si="3"/>
        <v>PRAVOMOĆNE SUDSKE PRESUDE</v>
      </c>
      <c r="I7" s="45" t="str">
        <f t="shared" si="4"/>
        <v>0942</v>
      </c>
      <c r="J7" s="224">
        <v>23000</v>
      </c>
      <c r="K7" s="224">
        <v>15000</v>
      </c>
      <c r="L7" s="224">
        <v>10000</v>
      </c>
      <c r="M7" s="49"/>
      <c r="N7" s="246" t="str">
        <f>IF(C7="","",'OPĆI DIO'!$C$1)</f>
        <v>22427 TEHNIČKO VELEUČILIŠTE U ZAGREBU</v>
      </c>
      <c r="O7" s="40" t="str">
        <f t="shared" si="5"/>
        <v>311</v>
      </c>
      <c r="P7" s="40" t="str">
        <f t="shared" si="6"/>
        <v>31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3132</v>
      </c>
      <c r="F8" s="45" t="str">
        <f t="shared" si="2"/>
        <v>Doprinosi za obvezno zdravstveno osiguranje</v>
      </c>
      <c r="G8" s="328" t="s">
        <v>1432</v>
      </c>
      <c r="H8" s="45" t="str">
        <f t="shared" si="3"/>
        <v>PRAVOMOĆNE SUDSKE PRESUDE</v>
      </c>
      <c r="I8" s="45" t="str">
        <f t="shared" si="4"/>
        <v>0942</v>
      </c>
      <c r="J8" s="224">
        <v>4000</v>
      </c>
      <c r="K8" s="224">
        <v>2300</v>
      </c>
      <c r="L8" s="224">
        <v>1900</v>
      </c>
      <c r="M8" s="49"/>
      <c r="N8" s="246" t="str">
        <f>IF(C8="","",'OPĆI DIO'!$C$1)</f>
        <v>22427 TEHNIČKO VELEUČILIŠTE U ZAGREBU</v>
      </c>
      <c r="O8" s="40" t="str">
        <f t="shared" si="5"/>
        <v>313</v>
      </c>
      <c r="P8" s="40" t="str">
        <f t="shared" si="6"/>
        <v>31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3296</v>
      </c>
      <c r="F9" s="45" t="str">
        <f t="shared" si="2"/>
        <v>Troškovi sudskih postupaka</v>
      </c>
      <c r="G9" s="328" t="s">
        <v>1432</v>
      </c>
      <c r="H9" s="45" t="str">
        <f t="shared" si="3"/>
        <v>PRAVOMOĆNE SUDSKE PRESUDE</v>
      </c>
      <c r="I9" s="45" t="str">
        <f t="shared" si="4"/>
        <v>0942</v>
      </c>
      <c r="J9" s="224">
        <v>11000</v>
      </c>
      <c r="K9" s="224">
        <v>9000</v>
      </c>
      <c r="L9" s="224">
        <v>6000</v>
      </c>
      <c r="M9" s="49"/>
      <c r="N9" s="246" t="str">
        <f>IF(C9="","",'OPĆI DIO'!$C$1)</f>
        <v>22427 TEHNIČKO VELEUČILIŠTE U ZAGREBU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8000</v>
      </c>
      <c r="K10" s="224">
        <v>8000</v>
      </c>
      <c r="L10" s="224">
        <v>8000</v>
      </c>
      <c r="M10" s="49"/>
      <c r="N10" s="246" t="str">
        <f>IF(C10="","",'OPĆI DIO'!$C$1)</f>
        <v>22427 TEHNIČKO VELEUČILIŠTE U ZAGREBU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30000</v>
      </c>
      <c r="K11" s="224">
        <v>30000</v>
      </c>
      <c r="L11" s="224">
        <v>30000</v>
      </c>
      <c r="M11" s="49"/>
      <c r="N11" s="246" t="str">
        <f>IF(C11="","",'OPĆI DIO'!$C$1)</f>
        <v>22427 TEHNIČKO VELEUČILIŠTE U ZAGREBU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3214</v>
      </c>
      <c r="F12" s="45" t="str">
        <f t="shared" si="2"/>
        <v>Ostale naknade troškova zaposlenima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150</v>
      </c>
      <c r="K12" s="224">
        <v>150</v>
      </c>
      <c r="L12" s="224">
        <v>150</v>
      </c>
      <c r="M12" s="49"/>
      <c r="N12" s="246" t="str">
        <f>IF(C12="","",'OPĆI DIO'!$C$1)</f>
        <v>22427 TEHNIČKO VELEUČILIŠTE U ZAGREBU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3221</v>
      </c>
      <c r="F13" s="45" t="str">
        <f t="shared" si="2"/>
        <v>Uredski materijal i ostali materijalni rashodi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78000</v>
      </c>
      <c r="K13" s="224">
        <v>78000</v>
      </c>
      <c r="L13" s="224">
        <v>78000</v>
      </c>
      <c r="M13" s="49"/>
      <c r="N13" s="246" t="str">
        <f>IF(C13="","",'OPĆI DIO'!$C$1)</f>
        <v>22427 TEHNIČKO VELEUČILIŠTE U ZAGREBU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2"/>
        <v>Energija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110000</v>
      </c>
      <c r="K14" s="224">
        <v>110000</v>
      </c>
      <c r="L14" s="224">
        <v>110000</v>
      </c>
      <c r="M14" s="49"/>
      <c r="N14" s="246" t="str">
        <f>IF(C14="","",'OPĆI DIO'!$C$1)</f>
        <v>22427 TEHNIČKO VELEUČILIŠTE U ZAGREBU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3224</v>
      </c>
      <c r="F15" s="45" t="str">
        <f t="shared" si="2"/>
        <v>Materijal i dijelovi za tekuće i investicijsko održavanje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20000</v>
      </c>
      <c r="K15" s="224">
        <v>20000</v>
      </c>
      <c r="L15" s="224">
        <v>20000</v>
      </c>
      <c r="M15" s="49"/>
      <c r="N15" s="246" t="str">
        <f>IF(C15="","",'OPĆI DIO'!$C$1)</f>
        <v>22427 TEHNIČKO VELEUČILIŠTE U ZAGREBU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3225</v>
      </c>
      <c r="F16" s="45" t="str">
        <f t="shared" si="2"/>
        <v>Sitni inventar i auto gume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10000</v>
      </c>
      <c r="K16" s="224">
        <v>10000</v>
      </c>
      <c r="L16" s="224">
        <v>10000</v>
      </c>
      <c r="M16" s="49"/>
      <c r="N16" s="246" t="str">
        <f>IF(C16="","",'OPĆI DIO'!$C$1)</f>
        <v>22427 TEHNIČKO VELEUČILIŠTE U ZAGREBU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3231</v>
      </c>
      <c r="F17" s="45" t="str">
        <f t="shared" si="2"/>
        <v>Usluge telefona, pošte i prijevoza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35000</v>
      </c>
      <c r="K17" s="224">
        <v>35000</v>
      </c>
      <c r="L17" s="224">
        <v>35000</v>
      </c>
      <c r="M17" s="49"/>
      <c r="N17" s="246" t="str">
        <f>IF(C17="","",'OPĆI DIO'!$C$1)</f>
        <v>22427 TEHNIČKO VELEUČILIŠTE U ZAGREBU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3232</v>
      </c>
      <c r="F18" s="45" t="str">
        <f t="shared" si="2"/>
        <v>Usluge tekućeg i investicijskog održavanja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70000</v>
      </c>
      <c r="K18" s="224">
        <v>70000</v>
      </c>
      <c r="L18" s="224">
        <v>70000</v>
      </c>
      <c r="M18" s="49"/>
      <c r="N18" s="246" t="str">
        <f>IF(C18="","",'OPĆI DIO'!$C$1)</f>
        <v>22427 TEHNIČKO VELEUČILIŠTE U ZAGREBU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3233</v>
      </c>
      <c r="F19" s="45" t="str">
        <f t="shared" si="2"/>
        <v>Usluge promidžbe i informiranja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25000</v>
      </c>
      <c r="K19" s="224">
        <v>25000</v>
      </c>
      <c r="L19" s="224">
        <v>25000</v>
      </c>
      <c r="M19" s="49"/>
      <c r="N19" s="246" t="str">
        <f>IF(C19="","",'OPĆI DIO'!$C$1)</f>
        <v>22427 TEHNIČKO VELEUČILIŠTE U ZAGREBU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3234</v>
      </c>
      <c r="F20" s="45" t="str">
        <f t="shared" si="2"/>
        <v>Komunalne usluge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25000</v>
      </c>
      <c r="K20" s="224">
        <v>25000</v>
      </c>
      <c r="L20" s="224">
        <v>25000</v>
      </c>
      <c r="M20" s="49"/>
      <c r="N20" s="246" t="str">
        <f>IF(C20="","",'OPĆI DIO'!$C$1)</f>
        <v>22427 TEHNIČKO VELEUČILIŠTE U ZAGREBU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3235</v>
      </c>
      <c r="F21" s="45" t="str">
        <f t="shared" si="2"/>
        <v>Zakupnine i najamnine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46644</v>
      </c>
      <c r="K21" s="224">
        <v>46644</v>
      </c>
      <c r="L21" s="224">
        <v>46644</v>
      </c>
      <c r="M21" s="49"/>
      <c r="N21" s="246" t="str">
        <f>IF(C21="","",'OPĆI DIO'!$C$1)</f>
        <v>22427 TEHNIČKO VELEUČILIŠTE U ZAGREBU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3236</v>
      </c>
      <c r="F22" s="45" t="str">
        <f t="shared" si="2"/>
        <v>Zdravstvene i veterinarske usluge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25000</v>
      </c>
      <c r="K22" s="224">
        <v>25000</v>
      </c>
      <c r="L22" s="224">
        <v>25000</v>
      </c>
      <c r="M22" s="49"/>
      <c r="N22" s="246" t="str">
        <f>IF(C22="","",'OPĆI DIO'!$C$1)</f>
        <v>22427 TEHNIČKO VELEUČILIŠTE U ZAGREBU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2"/>
        <v>Intelektualne i osobne usluge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105000</v>
      </c>
      <c r="K23" s="224">
        <v>105000</v>
      </c>
      <c r="L23" s="224">
        <v>105000</v>
      </c>
      <c r="M23" s="49"/>
      <c r="N23" s="246" t="str">
        <f>IF(C23="","",'OPĆI DIO'!$C$1)</f>
        <v>22427 TEHNIČKO VELEUČILIŠTE U ZAGREBU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3238</v>
      </c>
      <c r="F24" s="45" t="str">
        <f t="shared" si="2"/>
        <v>Računalne usluge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10000</v>
      </c>
      <c r="K24" s="224">
        <v>10000</v>
      </c>
      <c r="L24" s="224">
        <v>10000</v>
      </c>
      <c r="M24" s="49"/>
      <c r="N24" s="246" t="str">
        <f>IF(C24="","",'OPĆI DIO'!$C$1)</f>
        <v>22427 TEHNIČKO VELEUČILIŠTE U ZAGREBU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3239</v>
      </c>
      <c r="F25" s="45" t="str">
        <f t="shared" si="2"/>
        <v>Ostale usluge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45000</v>
      </c>
      <c r="K25" s="224">
        <v>45000</v>
      </c>
      <c r="L25" s="224">
        <v>45000</v>
      </c>
      <c r="M25" s="49"/>
      <c r="N25" s="246" t="str">
        <f>IF(C25="","",'OPĆI DIO'!$C$1)</f>
        <v>22427 TEHNIČKO VELEUČILIŠTE U ZAGREBU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3291</v>
      </c>
      <c r="F26" s="45" t="str">
        <f t="shared" si="2"/>
        <v>Naknade za rad predstavničkih i izvršnih tijela, povjerensta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4200</v>
      </c>
      <c r="K26" s="224">
        <v>4200</v>
      </c>
      <c r="L26" s="224">
        <v>4200</v>
      </c>
      <c r="M26" s="49"/>
      <c r="N26" s="246" t="str">
        <f>IF(C26="","",'OPĆI DIO'!$C$1)</f>
        <v>22427 TEHNIČKO VELEUČILIŠTE U ZAGREBU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3292</v>
      </c>
      <c r="F27" s="45" t="str">
        <f t="shared" si="2"/>
        <v>Premije osiguranja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7500</v>
      </c>
      <c r="K27" s="224">
        <v>7500</v>
      </c>
      <c r="L27" s="224">
        <v>7500</v>
      </c>
      <c r="M27" s="49"/>
      <c r="N27" s="246" t="str">
        <f>IF(C27="","",'OPĆI DIO'!$C$1)</f>
        <v>22427 TEHNIČKO VELEUČILIŠTE U ZAGREBU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3294</v>
      </c>
      <c r="F28" s="45" t="str">
        <f t="shared" si="2"/>
        <v>Članarine i norme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4000</v>
      </c>
      <c r="K28" s="224">
        <v>4000</v>
      </c>
      <c r="L28" s="224">
        <v>4000</v>
      </c>
      <c r="M28" s="49"/>
      <c r="N28" s="246" t="str">
        <f>IF(C28="","",'OPĆI DIO'!$C$1)</f>
        <v>22427 TEHNIČKO VELEUČILIŠTE U ZAGREBU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3295</v>
      </c>
      <c r="F29" s="45" t="str">
        <f t="shared" si="2"/>
        <v>Pristojbe i naknade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8500</v>
      </c>
      <c r="K29" s="224">
        <v>8500</v>
      </c>
      <c r="L29" s="224">
        <v>8500</v>
      </c>
      <c r="M29" s="49"/>
      <c r="N29" s="246" t="str">
        <f>IF(C29="","",'OPĆI DIO'!$C$1)</f>
        <v>22427 TEHNIČKO VELEUČILIŠTE U ZAGREBU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3299</v>
      </c>
      <c r="F30" s="45" t="str">
        <f t="shared" si="2"/>
        <v>Ostali nespomenuti rashodi poslovanja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10000</v>
      </c>
      <c r="K30" s="224">
        <v>10000</v>
      </c>
      <c r="L30" s="224">
        <v>10000</v>
      </c>
      <c r="M30" s="49"/>
      <c r="N30" s="246" t="str">
        <f>IF(C30="","",'OPĆI DIO'!$C$1)</f>
        <v>22427 TEHNIČKO VELEUČILIŠTE U ZAGREBU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3431</v>
      </c>
      <c r="F31" s="45" t="str">
        <f t="shared" si="2"/>
        <v>Bankarske usluge i usluge platnog prometa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4200</v>
      </c>
      <c r="K31" s="224">
        <v>4200</v>
      </c>
      <c r="L31" s="224">
        <v>4200</v>
      </c>
      <c r="M31" s="49"/>
      <c r="N31" s="246" t="str">
        <f>IF(C31="","",'OPĆI DIO'!$C$1)</f>
        <v>22427 TEHNIČKO VELEUČILIŠTE U ZAGREBU</v>
      </c>
      <c r="O31" s="40" t="str">
        <f t="shared" si="5"/>
        <v>343</v>
      </c>
      <c r="P31" s="40" t="str">
        <f t="shared" si="6"/>
        <v>34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3433</v>
      </c>
      <c r="F32" s="45" t="str">
        <f t="shared" si="2"/>
        <v>Zatezne kamate</v>
      </c>
      <c r="G32" s="328" t="s">
        <v>1432</v>
      </c>
      <c r="H32" s="45" t="str">
        <f t="shared" si="3"/>
        <v>PRAVOMOĆNE SUDSKE PRESUDE</v>
      </c>
      <c r="I32" s="45" t="str">
        <f t="shared" si="4"/>
        <v>0942</v>
      </c>
      <c r="J32" s="224">
        <v>8000</v>
      </c>
      <c r="K32" s="224">
        <v>5000</v>
      </c>
      <c r="L32" s="224">
        <v>1600</v>
      </c>
      <c r="M32" s="49"/>
      <c r="N32" s="246" t="str">
        <f>IF(C32="","",'OPĆI DIO'!$C$1)</f>
        <v>22427 TEHNIČKO VELEUČILIŠTE U ZAGREBU</v>
      </c>
      <c r="O32" s="40" t="str">
        <f t="shared" si="5"/>
        <v>343</v>
      </c>
      <c r="P32" s="40" t="str">
        <f t="shared" si="6"/>
        <v>34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4123</v>
      </c>
      <c r="F33" s="45" t="str">
        <f t="shared" si="2"/>
        <v>Licence</v>
      </c>
      <c r="G33" s="328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3000</v>
      </c>
      <c r="K33" s="224">
        <v>3000</v>
      </c>
      <c r="L33" s="224">
        <v>3000</v>
      </c>
      <c r="M33" s="49"/>
      <c r="N33" s="246" t="str">
        <f>IF(C33="","",'OPĆI DIO'!$C$1)</f>
        <v>22427 TEHNIČKO VELEUČILIŠTE U ZAGREBU</v>
      </c>
      <c r="O33" s="40" t="str">
        <f t="shared" si="5"/>
        <v>412</v>
      </c>
      <c r="P33" s="40" t="str">
        <f t="shared" si="6"/>
        <v>41</v>
      </c>
      <c r="Q33" s="40" t="str">
        <f t="shared" si="7"/>
        <v>11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4221</v>
      </c>
      <c r="F34" s="45" t="str">
        <f t="shared" si="2"/>
        <v>Uredska oprema i namještaj</v>
      </c>
      <c r="G34" s="328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10000</v>
      </c>
      <c r="K34" s="224">
        <v>10000</v>
      </c>
      <c r="L34" s="224">
        <v>10000</v>
      </c>
      <c r="M34" s="49"/>
      <c r="N34" s="246" t="str">
        <f>IF(C34="","",'OPĆI DIO'!$C$1)</f>
        <v>22427 TEHNIČKO VELEUČILIŠTE U ZAGREBU</v>
      </c>
      <c r="O34" s="40" t="str">
        <f t="shared" si="5"/>
        <v>422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4222</v>
      </c>
      <c r="F35" s="45" t="str">
        <f t="shared" si="2"/>
        <v>Komunikacijska oprema</v>
      </c>
      <c r="G35" s="328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15000</v>
      </c>
      <c r="K35" s="224">
        <v>15000</v>
      </c>
      <c r="L35" s="224">
        <v>15000</v>
      </c>
      <c r="M35" s="49"/>
      <c r="N35" s="246" t="str">
        <f>IF(C35="","",'OPĆI DIO'!$C$1)</f>
        <v>22427 TEHNIČKO VELEUČILIŠTE U ZAGREBU</v>
      </c>
      <c r="O35" s="40" t="str">
        <f t="shared" si="5"/>
        <v>422</v>
      </c>
      <c r="P35" s="40" t="str">
        <f t="shared" si="6"/>
        <v>42</v>
      </c>
      <c r="Q35" s="40" t="str">
        <f t="shared" si="7"/>
        <v>11</v>
      </c>
      <c r="R35" s="40" t="str">
        <f t="shared" si="8"/>
        <v>94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4223</v>
      </c>
      <c r="F36" s="45" t="str">
        <f t="shared" si="2"/>
        <v>Oprema za održavanje i zaštitu</v>
      </c>
      <c r="G36" s="328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8000</v>
      </c>
      <c r="K36" s="224">
        <v>8000</v>
      </c>
      <c r="L36" s="224">
        <v>8000</v>
      </c>
      <c r="M36" s="49"/>
      <c r="N36" s="246" t="str">
        <f>IF(C36="","",'OPĆI DIO'!$C$1)</f>
        <v>22427 TEHNIČKO VELEUČILIŠTE U ZAGREBU</v>
      </c>
      <c r="O36" s="40" t="str">
        <f t="shared" si="5"/>
        <v>422</v>
      </c>
      <c r="P36" s="40" t="str">
        <f t="shared" si="6"/>
        <v>42</v>
      </c>
      <c r="Q36" s="40" t="str">
        <f t="shared" si="7"/>
        <v>11</v>
      </c>
      <c r="R36" s="40" t="str">
        <f t="shared" si="8"/>
        <v>94</v>
      </c>
      <c r="S36" s="40" t="str">
        <f t="shared" si="9"/>
        <v>4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4224</v>
      </c>
      <c r="F37" s="45" t="str">
        <f t="shared" si="2"/>
        <v>Medicinska i laboratorijska oprema</v>
      </c>
      <c r="G37" s="328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75000</v>
      </c>
      <c r="K37" s="224">
        <v>75000</v>
      </c>
      <c r="L37" s="224">
        <v>75000</v>
      </c>
      <c r="M37" s="49"/>
      <c r="N37" s="246" t="str">
        <f>IF(C37="","",'OPĆI DIO'!$C$1)</f>
        <v>22427 TEHNIČKO VELEUČILIŠTE U ZAGREBU</v>
      </c>
      <c r="O37" s="40" t="str">
        <f t="shared" si="5"/>
        <v>422</v>
      </c>
      <c r="P37" s="40" t="str">
        <f t="shared" si="6"/>
        <v>42</v>
      </c>
      <c r="Q37" s="40" t="str">
        <f t="shared" si="7"/>
        <v>11</v>
      </c>
      <c r="R37" s="40" t="str">
        <f t="shared" si="8"/>
        <v>94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4225</v>
      </c>
      <c r="F38" s="45" t="str">
        <f t="shared" si="2"/>
        <v>Instrumenti, uređaji i strojevi</v>
      </c>
      <c r="G38" s="328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15000</v>
      </c>
      <c r="K38" s="224">
        <v>15000</v>
      </c>
      <c r="L38" s="224">
        <v>15000</v>
      </c>
      <c r="M38" s="49"/>
      <c r="N38" s="246" t="str">
        <f>IF(C38="","",'OPĆI DIO'!$C$1)</f>
        <v>22427 TEHNIČKO VELEUČILIŠTE U ZAGREBU</v>
      </c>
      <c r="O38" s="40" t="str">
        <f t="shared" si="5"/>
        <v>422</v>
      </c>
      <c r="P38" s="40" t="str">
        <f t="shared" si="6"/>
        <v>42</v>
      </c>
      <c r="Q38" s="40" t="str">
        <f t="shared" si="7"/>
        <v>11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11</v>
      </c>
      <c r="D39" s="45" t="str">
        <f t="shared" si="1"/>
        <v>Opći prihodi i primici</v>
      </c>
      <c r="E39" s="327">
        <v>4227</v>
      </c>
      <c r="F39" s="45" t="str">
        <f t="shared" si="2"/>
        <v>Uređaji, strojevi i oprema za ostale namjene</v>
      </c>
      <c r="G39" s="328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224">
        <v>30000</v>
      </c>
      <c r="K39" s="224">
        <v>30000</v>
      </c>
      <c r="L39" s="224">
        <v>30000</v>
      </c>
      <c r="M39" s="49"/>
      <c r="N39" s="246" t="str">
        <f>IF(C39="","",'OPĆI DIO'!$C$1)</f>
        <v>22427 TEHNIČKO VELEUČILIŠTE U ZAGREBU</v>
      </c>
      <c r="O39" s="40" t="str">
        <f t="shared" si="5"/>
        <v>422</v>
      </c>
      <c r="P39" s="40" t="str">
        <f t="shared" si="6"/>
        <v>42</v>
      </c>
      <c r="Q39" s="40" t="str">
        <f t="shared" si="7"/>
        <v>11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4262</v>
      </c>
      <c r="F40" s="45" t="str">
        <f t="shared" si="2"/>
        <v>Ulaganja u računalne programe</v>
      </c>
      <c r="G40" s="328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224">
        <v>35000</v>
      </c>
      <c r="K40" s="224">
        <v>35000</v>
      </c>
      <c r="L40" s="224">
        <v>35000</v>
      </c>
      <c r="M40" s="49"/>
      <c r="N40" s="246" t="str">
        <f>IF(C40="","",'OPĆI DIO'!$C$1)</f>
        <v>22427 TEHNIČKO VELEUČILIŠTE U ZAGREBU</v>
      </c>
      <c r="O40" s="40" t="str">
        <f t="shared" si="5"/>
        <v>426</v>
      </c>
      <c r="P40" s="40" t="str">
        <f t="shared" si="6"/>
        <v>42</v>
      </c>
      <c r="Q40" s="40" t="str">
        <f t="shared" si="7"/>
        <v>11</v>
      </c>
      <c r="R40" s="40" t="str">
        <f t="shared" si="8"/>
        <v>94</v>
      </c>
      <c r="S40" s="40" t="str">
        <f t="shared" si="9"/>
        <v>4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2"/>
        <v>Plaće za redovan rad</v>
      </c>
      <c r="G41" s="328" t="s">
        <v>186</v>
      </c>
      <c r="H41" s="45" t="str">
        <f t="shared" si="3"/>
        <v>REDOVNA DJELATNOST VELEUČILIŠTA I VISOKIH ŠKOLA (IZ EVIDENCIJSKIH PRIHODA)</v>
      </c>
      <c r="I41" s="45" t="str">
        <f t="shared" si="4"/>
        <v>0942</v>
      </c>
      <c r="J41" s="224">
        <v>11500</v>
      </c>
      <c r="K41" s="224">
        <v>11500</v>
      </c>
      <c r="L41" s="224">
        <v>11500</v>
      </c>
      <c r="M41" s="49"/>
      <c r="N41" s="246" t="str">
        <f>IF(C41="","",'OPĆI DIO'!$C$1)</f>
        <v>22427 TEHNIČKO VELEUČILIŠTE U ZAGREBU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2"/>
        <v>Doprinosi za obvezno zdravstveno osiguranje</v>
      </c>
      <c r="G42" s="328" t="s">
        <v>186</v>
      </c>
      <c r="H42" s="45" t="str">
        <f t="shared" si="3"/>
        <v>REDOVNA DJELATNOST VELEUČILIŠTA I VISOKIH ŠKOLA (IZ EVIDENCIJSKIH PRIHODA)</v>
      </c>
      <c r="I42" s="45" t="str">
        <f t="shared" si="4"/>
        <v>0942</v>
      </c>
      <c r="J42" s="224">
        <v>2000</v>
      </c>
      <c r="K42" s="224">
        <v>2000</v>
      </c>
      <c r="L42" s="224">
        <v>2000</v>
      </c>
      <c r="M42" s="49"/>
      <c r="N42" s="246" t="str">
        <f>IF(C42="","",'OPĆI DIO'!$C$1)</f>
        <v>22427 TEHNIČKO VELEUČILIŠTE U ZAGREBU</v>
      </c>
      <c r="O42" s="40" t="str">
        <f t="shared" si="5"/>
        <v>313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3221</v>
      </c>
      <c r="F43" s="45" t="str">
        <f t="shared" si="2"/>
        <v>Uredski materijal i ostali materijalni rashodi</v>
      </c>
      <c r="G43" s="329" t="s">
        <v>186</v>
      </c>
      <c r="H43" s="45" t="str">
        <f t="shared" si="3"/>
        <v>REDOVNA DJELATNOST VELEUČILIŠTA I VISOKIH ŠKOLA (IZ EVIDENCIJSKIH PRIHODA)</v>
      </c>
      <c r="I43" s="45" t="str">
        <f t="shared" si="4"/>
        <v>0942</v>
      </c>
      <c r="J43" s="224">
        <v>8000</v>
      </c>
      <c r="K43" s="224">
        <v>8000</v>
      </c>
      <c r="L43" s="224">
        <v>8000</v>
      </c>
      <c r="M43" s="49"/>
      <c r="N43" s="246" t="str">
        <f>IF(C43="","",'OPĆI DIO'!$C$1)</f>
        <v>22427 TEHNIČKO VELEUČILIŠTE U ZAGREBU</v>
      </c>
      <c r="O43" s="40" t="str">
        <f t="shared" si="5"/>
        <v>322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3224</v>
      </c>
      <c r="F44" s="45" t="str">
        <f t="shared" si="2"/>
        <v>Materijal i dijelovi za tekuće i investicijsko održavanje</v>
      </c>
      <c r="G44" s="329" t="s">
        <v>186</v>
      </c>
      <c r="H44" s="45" t="str">
        <f t="shared" si="3"/>
        <v>REDOVNA DJELATNOST VELEUČILIŠTA I VISOKIH ŠKOLA (IZ EVIDENCIJSKIH PRIHODA)</v>
      </c>
      <c r="I44" s="45" t="str">
        <f t="shared" si="4"/>
        <v>0942</v>
      </c>
      <c r="J44" s="224">
        <v>6000</v>
      </c>
      <c r="K44" s="224">
        <v>6000</v>
      </c>
      <c r="L44" s="224">
        <v>6000</v>
      </c>
      <c r="M44" s="49"/>
      <c r="N44" s="246" t="str">
        <f>IF(C44="","",'OPĆI DIO'!$C$1)</f>
        <v>22427 TEHNIČKO VELEUČILIŠTE U ZAGREBU</v>
      </c>
      <c r="O44" s="40" t="str">
        <f t="shared" si="5"/>
        <v>322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3233</v>
      </c>
      <c r="F45" s="45" t="str">
        <f t="shared" si="2"/>
        <v>Usluge promidžbe i informiranja</v>
      </c>
      <c r="G45" s="329" t="s">
        <v>186</v>
      </c>
      <c r="H45" s="45" t="str">
        <f t="shared" si="3"/>
        <v>REDOVNA DJELATNOST VELEUČILIŠTA I VISOKIH ŠKOLA (IZ EVIDENCIJSKIH PRIHODA)</v>
      </c>
      <c r="I45" s="45" t="str">
        <f t="shared" si="4"/>
        <v>0942</v>
      </c>
      <c r="J45" s="224">
        <v>8100</v>
      </c>
      <c r="K45" s="224">
        <v>8100</v>
      </c>
      <c r="L45" s="224">
        <v>8100</v>
      </c>
      <c r="M45" s="49"/>
      <c r="N45" s="246" t="str">
        <f>IF(C45="","",'OPĆI DIO'!$C$1)</f>
        <v>22427 TEHNIČKO VELEUČILIŠTE U ZAGREBU</v>
      </c>
      <c r="O45" s="40" t="str">
        <f t="shared" si="5"/>
        <v>323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3235</v>
      </c>
      <c r="F46" s="45" t="str">
        <f t="shared" si="2"/>
        <v>Zakupnine i najamnine</v>
      </c>
      <c r="G46" s="329" t="s">
        <v>186</v>
      </c>
      <c r="H46" s="45" t="str">
        <f t="shared" si="3"/>
        <v>REDOVNA DJELATNOST VELEUČILIŠTA I VISOKIH ŠKOLA (IZ EVIDENCIJSKIH PRIHODA)</v>
      </c>
      <c r="I46" s="45" t="str">
        <f t="shared" si="4"/>
        <v>0942</v>
      </c>
      <c r="J46" s="224">
        <v>15000</v>
      </c>
      <c r="K46" s="224">
        <v>15000</v>
      </c>
      <c r="L46" s="224">
        <v>15000</v>
      </c>
      <c r="M46" s="49"/>
      <c r="N46" s="246" t="str">
        <f>IF(C46="","",'OPĆI DIO'!$C$1)</f>
        <v>22427 TEHNIČKO VELEUČILIŠTE U ZAGREBU</v>
      </c>
      <c r="O46" s="40" t="str">
        <f t="shared" si="5"/>
        <v>323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3237</v>
      </c>
      <c r="F47" s="45" t="str">
        <f t="shared" si="2"/>
        <v>Intelektualne i osobne usluge</v>
      </c>
      <c r="G47" s="329" t="s">
        <v>186</v>
      </c>
      <c r="H47" s="45" t="str">
        <f t="shared" si="3"/>
        <v>REDOVNA DJELATNOST VELEUČILIŠTA I VISOKIH ŠKOLA (IZ EVIDENCIJSKIH PRIHODA)</v>
      </c>
      <c r="I47" s="45" t="str">
        <f t="shared" si="4"/>
        <v>0942</v>
      </c>
      <c r="J47" s="224">
        <v>60000</v>
      </c>
      <c r="K47" s="224">
        <v>60000</v>
      </c>
      <c r="L47" s="224">
        <v>60000</v>
      </c>
      <c r="M47" s="49"/>
      <c r="N47" s="246" t="str">
        <f>IF(C47="","",'OPĆI DIO'!$C$1)</f>
        <v>22427 TEHNIČKO VELEUČILIŠTE U ZAGREBU</v>
      </c>
      <c r="O47" s="40" t="str">
        <f t="shared" si="5"/>
        <v>323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3239</v>
      </c>
      <c r="F48" s="45" t="str">
        <f t="shared" si="2"/>
        <v>Ostale usluge</v>
      </c>
      <c r="G48" s="329" t="s">
        <v>186</v>
      </c>
      <c r="H48" s="45" t="str">
        <f t="shared" si="3"/>
        <v>REDOVNA DJELATNOST VELEUČILIŠTA I VISOKIH ŠKOLA (IZ EVIDENCIJSKIH PRIHODA)</v>
      </c>
      <c r="I48" s="45" t="str">
        <f t="shared" si="4"/>
        <v>0942</v>
      </c>
      <c r="J48" s="224">
        <v>2000</v>
      </c>
      <c r="K48" s="224">
        <v>2000</v>
      </c>
      <c r="L48" s="224">
        <v>2000</v>
      </c>
      <c r="M48" s="49"/>
      <c r="N48" s="246" t="str">
        <f>IF(C48="","",'OPĆI DIO'!$C$1)</f>
        <v>22427 TEHNIČKO VELEUČILIŠTE U ZAGREBU</v>
      </c>
      <c r="O48" s="40" t="str">
        <f t="shared" si="5"/>
        <v>323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3241</v>
      </c>
      <c r="F49" s="45" t="str">
        <f t="shared" si="2"/>
        <v>Naknade troškova osobama izvan radnog odnosa</v>
      </c>
      <c r="G49" s="329" t="s">
        <v>186</v>
      </c>
      <c r="H49" s="45" t="str">
        <f t="shared" si="3"/>
        <v>REDOVNA DJELATNOST VELEUČILIŠTA I VISOKIH ŠKOLA (IZ EVIDENCIJSKIH PRIHODA)</v>
      </c>
      <c r="I49" s="45" t="str">
        <f t="shared" si="4"/>
        <v>0942</v>
      </c>
      <c r="J49" s="224">
        <v>7500</v>
      </c>
      <c r="K49" s="224">
        <v>7500</v>
      </c>
      <c r="L49" s="224">
        <v>7500</v>
      </c>
      <c r="M49" s="49"/>
      <c r="N49" s="246" t="str">
        <f>IF(C49="","",'OPĆI DIO'!$C$1)</f>
        <v>22427 TEHNIČKO VELEUČILIŠTE U ZAGREBU</v>
      </c>
      <c r="O49" s="40" t="str">
        <f t="shared" si="5"/>
        <v>324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3299</v>
      </c>
      <c r="F50" s="45" t="str">
        <f t="shared" si="2"/>
        <v>Ostali nespomenuti rashodi poslovanja</v>
      </c>
      <c r="G50" s="329" t="s">
        <v>186</v>
      </c>
      <c r="H50" s="45" t="str">
        <f t="shared" si="3"/>
        <v>REDOVNA DJELATNOST VELEUČILIŠTA I VISOKIH ŠKOLA (IZ EVIDENCIJSKIH PRIHODA)</v>
      </c>
      <c r="I50" s="45" t="str">
        <f t="shared" si="4"/>
        <v>0942</v>
      </c>
      <c r="J50" s="224">
        <v>2500</v>
      </c>
      <c r="K50" s="224">
        <v>2500</v>
      </c>
      <c r="L50" s="224">
        <v>2500</v>
      </c>
      <c r="M50" s="49"/>
      <c r="N50" s="246" t="str">
        <f>IF(C50="","",'OPĆI DIO'!$C$1)</f>
        <v>22427 TEHNIČKO VELEUČILIŠTE U ZAGREBU</v>
      </c>
      <c r="O50" s="40" t="str">
        <f t="shared" si="5"/>
        <v>329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3111</v>
      </c>
      <c r="F51" s="45" t="str">
        <f t="shared" si="2"/>
        <v>Plaće za redovan rad</v>
      </c>
      <c r="G51" s="329" t="s">
        <v>186</v>
      </c>
      <c r="H51" s="45" t="str">
        <f t="shared" si="3"/>
        <v>REDOVNA DJELATNOST VELEUČILIŠTA I VISOKIH ŠKOLA (IZ EVIDENCIJSKIH PRIHODA)</v>
      </c>
      <c r="I51" s="45" t="str">
        <f t="shared" si="4"/>
        <v>0942</v>
      </c>
      <c r="J51" s="224">
        <v>1350000</v>
      </c>
      <c r="K51" s="224">
        <v>1350000</v>
      </c>
      <c r="L51" s="224">
        <v>1350000</v>
      </c>
      <c r="M51" s="49"/>
      <c r="N51" s="246" t="str">
        <f>IF(C51="","",'OPĆI DIO'!$C$1)</f>
        <v>22427 TEHNIČKO VELEUČILIŠTE U ZAGREBU</v>
      </c>
      <c r="O51" s="40" t="str">
        <f t="shared" si="5"/>
        <v>311</v>
      </c>
      <c r="P51" s="40" t="str">
        <f t="shared" si="6"/>
        <v>31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3121</v>
      </c>
      <c r="F52" s="45" t="str">
        <f t="shared" si="2"/>
        <v>Ostali rashodi za zaposlene</v>
      </c>
      <c r="G52" s="329" t="s">
        <v>186</v>
      </c>
      <c r="H52" s="45" t="str">
        <f t="shared" si="3"/>
        <v>REDOVNA DJELATNOST VELEUČILIŠTA I VISOKIH ŠKOLA (IZ EVIDENCIJSKIH PRIHODA)</v>
      </c>
      <c r="I52" s="45" t="str">
        <f t="shared" si="4"/>
        <v>0942</v>
      </c>
      <c r="J52" s="224">
        <v>213000</v>
      </c>
      <c r="K52" s="224">
        <v>213000</v>
      </c>
      <c r="L52" s="224">
        <v>213000</v>
      </c>
      <c r="M52" s="49"/>
      <c r="N52" s="246" t="str">
        <f>IF(C52="","",'OPĆI DIO'!$C$1)</f>
        <v>22427 TEHNIČKO VELEUČILIŠTE U ZAGREBU</v>
      </c>
      <c r="O52" s="40" t="str">
        <f t="shared" si="5"/>
        <v>312</v>
      </c>
      <c r="P52" s="40" t="str">
        <f t="shared" si="6"/>
        <v>31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3132</v>
      </c>
      <c r="F53" s="45" t="str">
        <f t="shared" si="2"/>
        <v>Doprinosi za obvezno zdravstveno osiguranje</v>
      </c>
      <c r="G53" s="329" t="s">
        <v>186</v>
      </c>
      <c r="H53" s="45" t="str">
        <f t="shared" si="3"/>
        <v>REDOVNA DJELATNOST VELEUČILIŠTA I VISOKIH ŠKOLA (IZ EVIDENCIJSKIH PRIHODA)</v>
      </c>
      <c r="I53" s="45" t="str">
        <f t="shared" si="4"/>
        <v>0942</v>
      </c>
      <c r="J53" s="224">
        <v>196000</v>
      </c>
      <c r="K53" s="224">
        <v>196000</v>
      </c>
      <c r="L53" s="224">
        <v>196000</v>
      </c>
      <c r="M53" s="49"/>
      <c r="N53" s="246" t="str">
        <f>IF(C53="","",'OPĆI DIO'!$C$1)</f>
        <v>22427 TEHNIČKO VELEUČILIŠTE U ZAGREBU</v>
      </c>
      <c r="O53" s="40" t="str">
        <f t="shared" si="5"/>
        <v>313</v>
      </c>
      <c r="P53" s="40" t="str">
        <f t="shared" si="6"/>
        <v>31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3211</v>
      </c>
      <c r="F54" s="45" t="str">
        <f t="shared" si="2"/>
        <v>Službena putovanja</v>
      </c>
      <c r="G54" s="329" t="s">
        <v>186</v>
      </c>
      <c r="H54" s="45" t="str">
        <f t="shared" si="3"/>
        <v>REDOVNA DJELATNOST VELEUČILIŠTA I VISOKIH ŠKOLA (IZ EVIDENCIJSKIH PRIHODA)</v>
      </c>
      <c r="I54" s="45" t="str">
        <f t="shared" si="4"/>
        <v>0942</v>
      </c>
      <c r="J54" s="224">
        <v>22000</v>
      </c>
      <c r="K54" s="224">
        <v>22000</v>
      </c>
      <c r="L54" s="224">
        <v>22000</v>
      </c>
      <c r="M54" s="49"/>
      <c r="N54" s="246" t="str">
        <f>IF(C54="","",'OPĆI DIO'!$C$1)</f>
        <v>22427 TEHNIČKO VELEUČILIŠTE U ZAGREBU</v>
      </c>
      <c r="O54" s="40" t="str">
        <f t="shared" si="5"/>
        <v>321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3212</v>
      </c>
      <c r="F55" s="45" t="str">
        <f t="shared" si="2"/>
        <v>Naknade za prijevoz, za rad na terenu i odvojeni život</v>
      </c>
      <c r="G55" s="329" t="s">
        <v>186</v>
      </c>
      <c r="H55" s="45" t="str">
        <f t="shared" si="3"/>
        <v>REDOVNA DJELATNOST VELEUČILIŠTA I VISOKIH ŠKOLA (IZ EVIDENCIJSKIH PRIHODA)</v>
      </c>
      <c r="I55" s="45" t="str">
        <f t="shared" si="4"/>
        <v>0942</v>
      </c>
      <c r="J55" s="224">
        <v>39000</v>
      </c>
      <c r="K55" s="224">
        <v>39000</v>
      </c>
      <c r="L55" s="224">
        <v>39000</v>
      </c>
      <c r="M55" s="49"/>
      <c r="N55" s="246" t="str">
        <f>IF(C55="","",'OPĆI DIO'!$C$1)</f>
        <v>22427 TEHNIČKO VELEUČILIŠTE U ZAGREBU</v>
      </c>
      <c r="O55" s="40" t="str">
        <f t="shared" si="5"/>
        <v>321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3213</v>
      </c>
      <c r="F56" s="45" t="str">
        <f t="shared" si="2"/>
        <v>Stručno usavršavanje zaposlenika</v>
      </c>
      <c r="G56" s="329" t="s">
        <v>186</v>
      </c>
      <c r="H56" s="45" t="str">
        <f t="shared" si="3"/>
        <v>REDOVNA DJELATNOST VELEUČILIŠTA I VISOKIH ŠKOLA (IZ EVIDENCIJSKIH PRIHODA)</v>
      </c>
      <c r="I56" s="45" t="str">
        <f t="shared" si="4"/>
        <v>0942</v>
      </c>
      <c r="J56" s="224">
        <v>4000</v>
      </c>
      <c r="K56" s="224">
        <v>4000</v>
      </c>
      <c r="L56" s="224">
        <v>4000</v>
      </c>
      <c r="M56" s="49"/>
      <c r="N56" s="246" t="str">
        <f>IF(C56="","",'OPĆI DIO'!$C$1)</f>
        <v>22427 TEHNIČKO VELEUČILIŠTE U ZAGREBU</v>
      </c>
      <c r="O56" s="40" t="str">
        <f t="shared" si="5"/>
        <v>321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3214</v>
      </c>
      <c r="F57" s="45" t="str">
        <f t="shared" si="2"/>
        <v>Ostale naknade troškova zaposlenima</v>
      </c>
      <c r="G57" s="329" t="s">
        <v>186</v>
      </c>
      <c r="H57" s="45" t="str">
        <f t="shared" si="3"/>
        <v>REDOVNA DJELATNOST VELEUČILIŠTA I VISOKIH ŠKOLA (IZ EVIDENCIJSKIH PRIHODA)</v>
      </c>
      <c r="I57" s="45" t="str">
        <f t="shared" si="4"/>
        <v>0942</v>
      </c>
      <c r="J57" s="224">
        <v>10000</v>
      </c>
      <c r="K57" s="224">
        <v>10000</v>
      </c>
      <c r="L57" s="224">
        <v>10000</v>
      </c>
      <c r="M57" s="49"/>
      <c r="N57" s="246" t="str">
        <f>IF(C57="","",'OPĆI DIO'!$C$1)</f>
        <v>22427 TEHNIČKO VELEUČILIŠTE U ZAGREBU</v>
      </c>
      <c r="O57" s="40" t="str">
        <f t="shared" si="5"/>
        <v>321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3221</v>
      </c>
      <c r="F58" s="45" t="str">
        <f t="shared" si="2"/>
        <v>Uredski materijal i ostali materijalni rashodi</v>
      </c>
      <c r="G58" s="329" t="s">
        <v>186</v>
      </c>
      <c r="H58" s="45" t="str">
        <f t="shared" si="3"/>
        <v>REDOVNA DJELATNOST VELEUČILIŠTA I VISOKIH ŠKOLA (IZ EVIDENCIJSKIH PRIHODA)</v>
      </c>
      <c r="I58" s="45" t="str">
        <f t="shared" si="4"/>
        <v>0942</v>
      </c>
      <c r="J58" s="224">
        <v>43000</v>
      </c>
      <c r="K58" s="224">
        <v>43000</v>
      </c>
      <c r="L58" s="224">
        <v>43000</v>
      </c>
      <c r="M58" s="49"/>
      <c r="N58" s="246" t="str">
        <f>IF(C58="","",'OPĆI DIO'!$C$1)</f>
        <v>22427 TEHNIČKO VELEUČILIŠTE U ZAGREBU</v>
      </c>
      <c r="O58" s="40" t="str">
        <f t="shared" si="5"/>
        <v>322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3222</v>
      </c>
      <c r="F59" s="45" t="str">
        <f t="shared" si="2"/>
        <v>Materijal i sirovine</v>
      </c>
      <c r="G59" s="329" t="s">
        <v>186</v>
      </c>
      <c r="H59" s="45" t="str">
        <f t="shared" si="3"/>
        <v>REDOVNA DJELATNOST VELEUČILIŠTA I VISOKIH ŠKOLA (IZ EVIDENCIJSKIH PRIHODA)</v>
      </c>
      <c r="I59" s="45" t="str">
        <f t="shared" si="4"/>
        <v>0942</v>
      </c>
      <c r="J59" s="224">
        <v>6100</v>
      </c>
      <c r="K59" s="224">
        <v>6100</v>
      </c>
      <c r="L59" s="224">
        <v>6100</v>
      </c>
      <c r="M59" s="49"/>
      <c r="N59" s="246" t="str">
        <f>IF(C59="","",'OPĆI DIO'!$C$1)</f>
        <v>22427 TEHNIČKO VELEUČILIŠTE U ZAGREBU</v>
      </c>
      <c r="O59" s="40" t="str">
        <f t="shared" si="5"/>
        <v>322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3223</v>
      </c>
      <c r="F60" s="45" t="str">
        <f t="shared" si="2"/>
        <v>Energija</v>
      </c>
      <c r="G60" s="329" t="s">
        <v>186</v>
      </c>
      <c r="H60" s="45" t="str">
        <f t="shared" si="3"/>
        <v>REDOVNA DJELATNOST VELEUČILIŠTA I VISOKIH ŠKOLA (IZ EVIDENCIJSKIH PRIHODA)</v>
      </c>
      <c r="I60" s="45" t="str">
        <f t="shared" si="4"/>
        <v>0942</v>
      </c>
      <c r="J60" s="224">
        <v>15000</v>
      </c>
      <c r="K60" s="224">
        <v>15000</v>
      </c>
      <c r="L60" s="224">
        <v>15000</v>
      </c>
      <c r="M60" s="49"/>
      <c r="N60" s="246" t="str">
        <f>IF(C60="","",'OPĆI DIO'!$C$1)</f>
        <v>22427 TEHNIČKO VELEUČILIŠTE U ZAGREBU</v>
      </c>
      <c r="O60" s="40" t="str">
        <f t="shared" si="5"/>
        <v>322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3224</v>
      </c>
      <c r="F61" s="45" t="str">
        <f t="shared" si="2"/>
        <v>Materijal i dijelovi za tekuće i investicijsko održavanje</v>
      </c>
      <c r="G61" s="329" t="s">
        <v>186</v>
      </c>
      <c r="H61" s="45" t="str">
        <f t="shared" si="3"/>
        <v>REDOVNA DJELATNOST VELEUČILIŠTA I VISOKIH ŠKOLA (IZ EVIDENCIJSKIH PRIHODA)</v>
      </c>
      <c r="I61" s="45" t="str">
        <f t="shared" si="4"/>
        <v>0942</v>
      </c>
      <c r="J61" s="224">
        <v>30000</v>
      </c>
      <c r="K61" s="224">
        <v>30000</v>
      </c>
      <c r="L61" s="224">
        <v>30000</v>
      </c>
      <c r="M61" s="49"/>
      <c r="N61" s="246" t="str">
        <f>IF(C61="","",'OPĆI DIO'!$C$1)</f>
        <v>22427 TEHNIČKO VELEUČILIŠTE U ZAGREBU</v>
      </c>
      <c r="O61" s="40" t="str">
        <f t="shared" si="5"/>
        <v>322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3225</v>
      </c>
      <c r="F62" s="45" t="str">
        <f t="shared" si="2"/>
        <v>Sitni inventar i auto gume</v>
      </c>
      <c r="G62" s="329" t="s">
        <v>186</v>
      </c>
      <c r="H62" s="45" t="str">
        <f t="shared" si="3"/>
        <v>REDOVNA DJELATNOST VELEUČILIŠTA I VISOKIH ŠKOLA (IZ EVIDENCIJSKIH PRIHODA)</v>
      </c>
      <c r="I62" s="45" t="str">
        <f t="shared" si="4"/>
        <v>0942</v>
      </c>
      <c r="J62" s="224">
        <v>37000</v>
      </c>
      <c r="K62" s="224">
        <v>37000</v>
      </c>
      <c r="L62" s="224">
        <v>37000</v>
      </c>
      <c r="M62" s="49"/>
      <c r="N62" s="246" t="str">
        <f>IF(C62="","",'OPĆI DIO'!$C$1)</f>
        <v>22427 TEHNIČKO VELEUČILIŠTE U ZAGREBU</v>
      </c>
      <c r="O62" s="40" t="str">
        <f t="shared" si="5"/>
        <v>322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3227</v>
      </c>
      <c r="F63" s="45" t="str">
        <f t="shared" si="2"/>
        <v>Službena, radna i zaštitna odjeća i obuća</v>
      </c>
      <c r="G63" s="329" t="s">
        <v>186</v>
      </c>
      <c r="H63" s="45" t="str">
        <f t="shared" si="3"/>
        <v>REDOVNA DJELATNOST VELEUČILIŠTA I VISOKIH ŠKOLA (IZ EVIDENCIJSKIH PRIHODA)</v>
      </c>
      <c r="I63" s="45" t="str">
        <f t="shared" si="4"/>
        <v>0942</v>
      </c>
      <c r="J63" s="224">
        <v>1000</v>
      </c>
      <c r="K63" s="224">
        <v>1000</v>
      </c>
      <c r="L63" s="224">
        <v>1000</v>
      </c>
      <c r="M63" s="49"/>
      <c r="N63" s="246" t="str">
        <f>IF(C63="","",'OPĆI DIO'!$C$1)</f>
        <v>22427 TEHNIČKO VELEUČILIŠTE U ZAGREBU</v>
      </c>
      <c r="O63" s="40" t="str">
        <f t="shared" si="5"/>
        <v>322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3231</v>
      </c>
      <c r="F64" s="45" t="str">
        <f t="shared" si="2"/>
        <v>Usluge telefona, pošte i prijevoza</v>
      </c>
      <c r="G64" s="329" t="s">
        <v>186</v>
      </c>
      <c r="H64" s="45" t="str">
        <f t="shared" si="3"/>
        <v>REDOVNA DJELATNOST VELEUČILIŠTA I VISOKIH ŠKOLA (IZ EVIDENCIJSKIH PRIHODA)</v>
      </c>
      <c r="I64" s="45" t="str">
        <f t="shared" si="4"/>
        <v>0942</v>
      </c>
      <c r="J64" s="224">
        <v>45000</v>
      </c>
      <c r="K64" s="224">
        <v>45000</v>
      </c>
      <c r="L64" s="224">
        <v>45000</v>
      </c>
      <c r="M64" s="49"/>
      <c r="N64" s="246" t="str">
        <f>IF(C64="","",'OPĆI DIO'!$C$1)</f>
        <v>22427 TEHNIČKO VELEUČILIŠTE U ZAGREBU</v>
      </c>
      <c r="O64" s="40" t="str">
        <f t="shared" si="5"/>
        <v>323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3232</v>
      </c>
      <c r="F65" s="45" t="str">
        <f t="shared" si="2"/>
        <v>Usluge tekućeg i investicijskog održavanja</v>
      </c>
      <c r="G65" s="329" t="s">
        <v>186</v>
      </c>
      <c r="H65" s="45" t="str">
        <f t="shared" si="3"/>
        <v>REDOVNA DJELATNOST VELEUČILIŠTA I VISOKIH ŠKOLA (IZ EVIDENCIJSKIH PRIHODA)</v>
      </c>
      <c r="I65" s="45" t="str">
        <f t="shared" si="4"/>
        <v>0942</v>
      </c>
      <c r="J65" s="224">
        <v>75000</v>
      </c>
      <c r="K65" s="224">
        <v>75000</v>
      </c>
      <c r="L65" s="224">
        <v>75000</v>
      </c>
      <c r="M65" s="49"/>
      <c r="N65" s="246" t="str">
        <f>IF(C65="","",'OPĆI DIO'!$C$1)</f>
        <v>22427 TEHNIČKO VELEUČILIŠTE U ZAGREBU</v>
      </c>
      <c r="O65" s="40" t="str">
        <f t="shared" si="5"/>
        <v>323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3233</v>
      </c>
      <c r="F66" s="45" t="str">
        <f t="shared" si="2"/>
        <v>Usluge promidžbe i informiranja</v>
      </c>
      <c r="G66" s="329" t="s">
        <v>186</v>
      </c>
      <c r="H66" s="45" t="str">
        <f t="shared" si="3"/>
        <v>REDOVNA DJELATNOST VELEUČILIŠTA I VISOKIH ŠKOLA (IZ EVIDENCIJSKIH PRIHODA)</v>
      </c>
      <c r="I66" s="45" t="str">
        <f t="shared" si="4"/>
        <v>0942</v>
      </c>
      <c r="J66" s="224">
        <v>25000</v>
      </c>
      <c r="K66" s="224">
        <v>25000</v>
      </c>
      <c r="L66" s="224">
        <v>25000</v>
      </c>
      <c r="M66" s="49"/>
      <c r="N66" s="246" t="str">
        <f>IF(C66="","",'OPĆI DIO'!$C$1)</f>
        <v>22427 TEHNIČKO VELEUČILIŠTE U ZAGREBU</v>
      </c>
      <c r="O66" s="40" t="str">
        <f t="shared" si="5"/>
        <v>323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3234</v>
      </c>
      <c r="F67" s="45" t="str">
        <f t="shared" si="2"/>
        <v>Komunalne usluge</v>
      </c>
      <c r="G67" s="329" t="s">
        <v>186</v>
      </c>
      <c r="H67" s="45" t="str">
        <f t="shared" si="3"/>
        <v>REDOVNA DJELATNOST VELEUČILIŠTA I VISOKIH ŠKOLA (IZ EVIDENCIJSKIH PRIHODA)</v>
      </c>
      <c r="I67" s="45" t="str">
        <f t="shared" si="4"/>
        <v>0942</v>
      </c>
      <c r="J67" s="224">
        <v>6000</v>
      </c>
      <c r="K67" s="224">
        <v>6000</v>
      </c>
      <c r="L67" s="224">
        <v>6000</v>
      </c>
      <c r="M67" s="49"/>
      <c r="N67" s="246" t="str">
        <f>IF(C67="","",'OPĆI DIO'!$C$1)</f>
        <v>22427 TEHNIČKO VELEUČILIŠTE U ZAGREBU</v>
      </c>
      <c r="O67" s="40" t="str">
        <f t="shared" si="5"/>
        <v>323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3235</v>
      </c>
      <c r="F68" s="45" t="str">
        <f t="shared" ref="F68:F131" si="15">IFERROR(VLOOKUP(E68,$W$5:$Y$129,2,FALSE),"")</f>
        <v>Zakupnine i najamnine</v>
      </c>
      <c r="G68" s="329" t="s">
        <v>186</v>
      </c>
      <c r="H68" s="45" t="str">
        <f t="shared" ref="H68:H131" si="16">IFERROR(VLOOKUP(G68,$AC$6:$AD$344,2,FALSE),"")</f>
        <v>REDOVNA DJELATNOST VELEUČILIŠTA I VISOKIH ŠKOLA (IZ EVIDENCIJSKIH PRIHODA)</v>
      </c>
      <c r="I68" s="45" t="str">
        <f t="shared" ref="I68:I131" si="17">IFERROR(VLOOKUP(G68,$AC$6:$AG$344,3,FALSE),"")</f>
        <v>0942</v>
      </c>
      <c r="J68" s="224">
        <v>190000</v>
      </c>
      <c r="K68" s="224">
        <v>190000</v>
      </c>
      <c r="L68" s="224">
        <v>190000</v>
      </c>
      <c r="M68" s="49"/>
      <c r="N68" s="246" t="str">
        <f>IF(C68="","",'OPĆI DIO'!$C$1)</f>
        <v>22427 TEHNIČKO VELEUČILIŠTE U ZAGREBU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3237</v>
      </c>
      <c r="F69" s="45" t="str">
        <f t="shared" si="15"/>
        <v>Intelektualne i osobne usluge</v>
      </c>
      <c r="G69" s="329" t="s">
        <v>186</v>
      </c>
      <c r="H69" s="45" t="str">
        <f t="shared" si="16"/>
        <v>REDOVNA DJELATNOST VELEUČILIŠTA I VISOKIH ŠKOLA (IZ EVIDENCIJSKIH PRIHODA)</v>
      </c>
      <c r="I69" s="45" t="str">
        <f t="shared" si="17"/>
        <v>0942</v>
      </c>
      <c r="J69" s="224">
        <v>670000</v>
      </c>
      <c r="K69" s="224">
        <v>670000</v>
      </c>
      <c r="L69" s="224">
        <v>670000</v>
      </c>
      <c r="M69" s="49"/>
      <c r="N69" s="246" t="str">
        <f>IF(C69="","",'OPĆI DIO'!$C$1)</f>
        <v>22427 TEHNIČKO VELEUČILIŠTE U ZAGREBU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3238</v>
      </c>
      <c r="F70" s="45" t="str">
        <f t="shared" si="15"/>
        <v>Računalne usluge</v>
      </c>
      <c r="G70" s="329" t="s">
        <v>186</v>
      </c>
      <c r="H70" s="45" t="str">
        <f t="shared" si="16"/>
        <v>REDOVNA DJELATNOST VELEUČILIŠTA I VISOKIH ŠKOLA (IZ EVIDENCIJSKIH PRIHODA)</v>
      </c>
      <c r="I70" s="45" t="str">
        <f t="shared" si="17"/>
        <v>0942</v>
      </c>
      <c r="J70" s="224">
        <v>3000</v>
      </c>
      <c r="K70" s="224">
        <v>3000</v>
      </c>
      <c r="L70" s="224">
        <v>3000</v>
      </c>
      <c r="M70" s="49"/>
      <c r="N70" s="246" t="str">
        <f>IF(C70="","",'OPĆI DIO'!$C$1)</f>
        <v>22427 TEHNIČKO VELEUČILIŠTE U ZAGREBU</v>
      </c>
      <c r="O70" s="40" t="str">
        <f t="shared" si="18"/>
        <v>323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3239</v>
      </c>
      <c r="F71" s="45" t="str">
        <f t="shared" si="15"/>
        <v>Ostale usluge</v>
      </c>
      <c r="G71" s="329" t="s">
        <v>186</v>
      </c>
      <c r="H71" s="45" t="str">
        <f t="shared" si="16"/>
        <v>REDOVNA DJELATNOST VELEUČILIŠTA I VISOKIH ŠKOLA (IZ EVIDENCIJSKIH PRIHODA)</v>
      </c>
      <c r="I71" s="45" t="str">
        <f t="shared" si="17"/>
        <v>0942</v>
      </c>
      <c r="J71" s="224">
        <v>100000</v>
      </c>
      <c r="K71" s="224">
        <v>100000</v>
      </c>
      <c r="L71" s="224">
        <v>100000</v>
      </c>
      <c r="M71" s="49"/>
      <c r="N71" s="246" t="str">
        <f>IF(C71="","",'OPĆI DIO'!$C$1)</f>
        <v>22427 TEHNIČKO VELEUČILIŠTE U ZAGREBU</v>
      </c>
      <c r="O71" s="40" t="str">
        <f t="shared" si="18"/>
        <v>323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3241</v>
      </c>
      <c r="F72" s="45" t="str">
        <f t="shared" si="15"/>
        <v>Naknade troškova osobama izvan radnog odnosa</v>
      </c>
      <c r="G72" s="329" t="s">
        <v>186</v>
      </c>
      <c r="H72" s="45" t="str">
        <f t="shared" si="16"/>
        <v>REDOVNA DJELATNOST VELEUČILIŠTA I VISOKIH ŠKOLA (IZ EVIDENCIJSKIH PRIHODA)</v>
      </c>
      <c r="I72" s="45" t="str">
        <f t="shared" si="17"/>
        <v>0942</v>
      </c>
      <c r="J72" s="224">
        <v>26000</v>
      </c>
      <c r="K72" s="224">
        <v>26000</v>
      </c>
      <c r="L72" s="224">
        <v>26000</v>
      </c>
      <c r="M72" s="49"/>
      <c r="N72" s="246" t="str">
        <f>IF(C72="","",'OPĆI DIO'!$C$1)</f>
        <v>22427 TEHNIČKO VELEUČILIŠTE U ZAGREBU</v>
      </c>
      <c r="O72" s="40" t="str">
        <f t="shared" si="18"/>
        <v>324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3291</v>
      </c>
      <c r="F73" s="45" t="str">
        <f t="shared" si="15"/>
        <v>Naknade za rad predstavničkih i izvršnih tijela, povjerensta</v>
      </c>
      <c r="G73" s="329" t="s">
        <v>186</v>
      </c>
      <c r="H73" s="45" t="str">
        <f t="shared" si="16"/>
        <v>REDOVNA DJELATNOST VELEUČILIŠTA I VISOKIH ŠKOLA (IZ EVIDENCIJSKIH PRIHODA)</v>
      </c>
      <c r="I73" s="45" t="str">
        <f t="shared" si="17"/>
        <v>0942</v>
      </c>
      <c r="J73" s="224">
        <v>8200</v>
      </c>
      <c r="K73" s="224">
        <v>8200</v>
      </c>
      <c r="L73" s="224">
        <v>8200</v>
      </c>
      <c r="M73" s="49"/>
      <c r="N73" s="246" t="str">
        <f>IF(C73="","",'OPĆI DIO'!$C$1)</f>
        <v>22427 TEHNIČKO VELEUČILIŠTE U ZAGREBU</v>
      </c>
      <c r="O73" s="40" t="str">
        <f t="shared" si="18"/>
        <v>329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3292</v>
      </c>
      <c r="F74" s="45" t="str">
        <f t="shared" si="15"/>
        <v>Premije osiguranja</v>
      </c>
      <c r="G74" s="329" t="s">
        <v>186</v>
      </c>
      <c r="H74" s="45" t="str">
        <f t="shared" si="16"/>
        <v>REDOVNA DJELATNOST VELEUČILIŠTA I VISOKIH ŠKOLA (IZ EVIDENCIJSKIH PRIHODA)</v>
      </c>
      <c r="I74" s="45" t="str">
        <f t="shared" si="17"/>
        <v>0942</v>
      </c>
      <c r="J74" s="224">
        <v>7500</v>
      </c>
      <c r="K74" s="224">
        <v>7500</v>
      </c>
      <c r="L74" s="224">
        <v>7500</v>
      </c>
      <c r="M74" s="49"/>
      <c r="N74" s="246" t="str">
        <f>IF(C74="","",'OPĆI DIO'!$C$1)</f>
        <v>22427 TEHNIČKO VELEUČILIŠTE U ZAGREBU</v>
      </c>
      <c r="O74" s="40" t="str">
        <f t="shared" si="18"/>
        <v>329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3293</v>
      </c>
      <c r="F75" s="45" t="str">
        <f t="shared" si="15"/>
        <v>Reprezentacija</v>
      </c>
      <c r="G75" s="329" t="s">
        <v>186</v>
      </c>
      <c r="H75" s="45" t="str">
        <f t="shared" si="16"/>
        <v>REDOVNA DJELATNOST VELEUČILIŠTA I VISOKIH ŠKOLA (IZ EVIDENCIJSKIH PRIHODA)</v>
      </c>
      <c r="I75" s="45" t="str">
        <f t="shared" si="17"/>
        <v>0942</v>
      </c>
      <c r="J75" s="224">
        <v>22000</v>
      </c>
      <c r="K75" s="224">
        <v>22000</v>
      </c>
      <c r="L75" s="224">
        <v>22000</v>
      </c>
      <c r="M75" s="49"/>
      <c r="N75" s="246" t="str">
        <f>IF(C75="","",'OPĆI DIO'!$C$1)</f>
        <v>22427 TEHNIČKO VELEUČILIŠTE U ZAGREBU</v>
      </c>
      <c r="O75" s="40" t="str">
        <f t="shared" si="18"/>
        <v>329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3294</v>
      </c>
      <c r="F76" s="45" t="str">
        <f t="shared" si="15"/>
        <v>Članarine i norme</v>
      </c>
      <c r="G76" s="329" t="s">
        <v>186</v>
      </c>
      <c r="H76" s="45" t="str">
        <f t="shared" si="16"/>
        <v>REDOVNA DJELATNOST VELEUČILIŠTA I VISOKIH ŠKOLA (IZ EVIDENCIJSKIH PRIHODA)</v>
      </c>
      <c r="I76" s="45" t="str">
        <f t="shared" si="17"/>
        <v>0942</v>
      </c>
      <c r="J76" s="224">
        <v>200</v>
      </c>
      <c r="K76" s="224">
        <v>200</v>
      </c>
      <c r="L76" s="224">
        <v>200</v>
      </c>
      <c r="M76" s="49"/>
      <c r="N76" s="246" t="str">
        <f>IF(C76="","",'OPĆI DIO'!$C$1)</f>
        <v>22427 TEHNIČKO VELEUČILIŠTE U ZAGREBU</v>
      </c>
      <c r="O76" s="40" t="str">
        <f t="shared" si="18"/>
        <v>329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3295</v>
      </c>
      <c r="F77" s="45" t="str">
        <f t="shared" si="15"/>
        <v>Pristojbe i naknade</v>
      </c>
      <c r="G77" s="329" t="s">
        <v>186</v>
      </c>
      <c r="H77" s="45" t="str">
        <f t="shared" si="16"/>
        <v>REDOVNA DJELATNOST VELEUČILIŠTA I VISOKIH ŠKOLA (IZ EVIDENCIJSKIH PRIHODA)</v>
      </c>
      <c r="I77" s="45" t="str">
        <f t="shared" si="17"/>
        <v>0942</v>
      </c>
      <c r="J77" s="224">
        <v>3500</v>
      </c>
      <c r="K77" s="224">
        <v>3500</v>
      </c>
      <c r="L77" s="224">
        <v>3500</v>
      </c>
      <c r="M77" s="49"/>
      <c r="N77" s="246" t="str">
        <f>IF(C77="","",'OPĆI DIO'!$C$1)</f>
        <v>22427 TEHNIČKO VELEUČILIŠTE U ZAGREBU</v>
      </c>
      <c r="O77" s="40" t="str">
        <f t="shared" si="18"/>
        <v>329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3299</v>
      </c>
      <c r="F78" s="45" t="str">
        <f t="shared" si="15"/>
        <v>Ostali nespomenuti rashodi poslovanja</v>
      </c>
      <c r="G78" s="329" t="s">
        <v>186</v>
      </c>
      <c r="H78" s="45" t="str">
        <f t="shared" si="16"/>
        <v>REDOVNA DJELATNOST VELEUČILIŠTA I VISOKIH ŠKOLA (IZ EVIDENCIJSKIH PRIHODA)</v>
      </c>
      <c r="I78" s="45" t="str">
        <f t="shared" si="17"/>
        <v>0942</v>
      </c>
      <c r="J78" s="224">
        <v>45000</v>
      </c>
      <c r="K78" s="224">
        <v>45000</v>
      </c>
      <c r="L78" s="224">
        <v>45000</v>
      </c>
      <c r="M78" s="49"/>
      <c r="N78" s="246" t="str">
        <f>IF(C78="","",'OPĆI DIO'!$C$1)</f>
        <v>22427 TEHNIČKO VELEUČILIŠTE U ZAGREBU</v>
      </c>
      <c r="O78" s="40" t="str">
        <f t="shared" si="18"/>
        <v>329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3433</v>
      </c>
      <c r="F79" s="45" t="str">
        <f t="shared" si="15"/>
        <v>Zatezne kamate</v>
      </c>
      <c r="G79" s="329" t="s">
        <v>186</v>
      </c>
      <c r="H79" s="45" t="str">
        <f t="shared" si="16"/>
        <v>REDOVNA DJELATNOST VELEUČILIŠTA I VISOKIH ŠKOLA (IZ EVIDENCIJSKIH PRIHODA)</v>
      </c>
      <c r="I79" s="45" t="str">
        <f t="shared" si="17"/>
        <v>0942</v>
      </c>
      <c r="J79" s="224">
        <v>100</v>
      </c>
      <c r="K79" s="224">
        <v>100</v>
      </c>
      <c r="L79" s="224">
        <v>100</v>
      </c>
      <c r="M79" s="49"/>
      <c r="N79" s="246" t="str">
        <f>IF(C79="","",'OPĆI DIO'!$C$1)</f>
        <v>22427 TEHNIČKO VELEUČILIŠTE U ZAGREBU</v>
      </c>
      <c r="O79" s="40" t="str">
        <f t="shared" si="18"/>
        <v>343</v>
      </c>
      <c r="P79" s="40" t="str">
        <f t="shared" si="19"/>
        <v>34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3721</v>
      </c>
      <c r="F80" s="45" t="str">
        <f t="shared" si="15"/>
        <v>Naknade građanima i kućanstvima u novcu</v>
      </c>
      <c r="G80" s="329" t="s">
        <v>186</v>
      </c>
      <c r="H80" s="45" t="str">
        <f t="shared" si="16"/>
        <v>REDOVNA DJELATNOST VELEUČILIŠTA I VISOKIH ŠKOLA (IZ EVIDENCIJSKIH PRIHODA)</v>
      </c>
      <c r="I80" s="45" t="str">
        <f t="shared" si="17"/>
        <v>0942</v>
      </c>
      <c r="J80" s="224">
        <v>11700</v>
      </c>
      <c r="K80" s="224">
        <v>11700</v>
      </c>
      <c r="L80" s="224">
        <v>11700</v>
      </c>
      <c r="M80" s="49"/>
      <c r="N80" s="246" t="str">
        <f>IF(C80="","",'OPĆI DIO'!$C$1)</f>
        <v>22427 TEHNIČKO VELEUČILIŠTE U ZAGREBU</v>
      </c>
      <c r="O80" s="40" t="str">
        <f t="shared" si="18"/>
        <v>372</v>
      </c>
      <c r="P80" s="40" t="str">
        <f t="shared" si="19"/>
        <v>37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3811</v>
      </c>
      <c r="F81" s="45" t="str">
        <f t="shared" si="15"/>
        <v>Tekuće donacije u novcu</v>
      </c>
      <c r="G81" s="329" t="s">
        <v>186</v>
      </c>
      <c r="H81" s="45" t="str">
        <f t="shared" si="16"/>
        <v>REDOVNA DJELATNOST VELEUČILIŠTA I VISOKIH ŠKOLA (IZ EVIDENCIJSKIH PRIHODA)</v>
      </c>
      <c r="I81" s="45" t="str">
        <f t="shared" si="17"/>
        <v>0942</v>
      </c>
      <c r="J81" s="224">
        <v>24000</v>
      </c>
      <c r="K81" s="224">
        <v>24000</v>
      </c>
      <c r="L81" s="224">
        <v>24000</v>
      </c>
      <c r="M81" s="49"/>
      <c r="N81" s="246" t="str">
        <f>IF(C81="","",'OPĆI DIO'!$C$1)</f>
        <v>22427 TEHNIČKO VELEUČILIŠTE U ZAGREBU</v>
      </c>
      <c r="O81" s="40" t="str">
        <f t="shared" si="18"/>
        <v>381</v>
      </c>
      <c r="P81" s="40" t="str">
        <f t="shared" si="19"/>
        <v>38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4221</v>
      </c>
      <c r="F82" s="45" t="str">
        <f t="shared" si="15"/>
        <v>Uredska oprema i namještaj</v>
      </c>
      <c r="G82" s="329" t="s">
        <v>186</v>
      </c>
      <c r="H82" s="45" t="str">
        <f t="shared" si="16"/>
        <v>REDOVNA DJELATNOST VELEUČILIŠTA I VISOKIH ŠKOLA (IZ EVIDENCIJSKIH PRIHODA)</v>
      </c>
      <c r="I82" s="45" t="str">
        <f t="shared" si="17"/>
        <v>0942</v>
      </c>
      <c r="J82" s="224">
        <v>178000</v>
      </c>
      <c r="K82" s="224">
        <v>178000</v>
      </c>
      <c r="L82" s="224">
        <v>178000</v>
      </c>
      <c r="M82" s="49"/>
      <c r="N82" s="246" t="str">
        <f>IF(C82="","",'OPĆI DIO'!$C$1)</f>
        <v>22427 TEHNIČKO VELEUČILIŠTE U ZAGREBU</v>
      </c>
      <c r="O82" s="40" t="str">
        <f t="shared" si="18"/>
        <v>422</v>
      </c>
      <c r="P82" s="40" t="str">
        <f t="shared" si="19"/>
        <v>42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4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4222</v>
      </c>
      <c r="F83" s="45" t="str">
        <f t="shared" si="15"/>
        <v>Komunikacijska oprema</v>
      </c>
      <c r="G83" s="329" t="s">
        <v>186</v>
      </c>
      <c r="H83" s="45" t="str">
        <f t="shared" si="16"/>
        <v>REDOVNA DJELATNOST VELEUČILIŠTA I VISOKIH ŠKOLA (IZ EVIDENCIJSKIH PRIHODA)</v>
      </c>
      <c r="I83" s="45" t="str">
        <f t="shared" si="17"/>
        <v>0942</v>
      </c>
      <c r="J83" s="224">
        <v>15000</v>
      </c>
      <c r="K83" s="224">
        <v>15000</v>
      </c>
      <c r="L83" s="224">
        <v>15000</v>
      </c>
      <c r="M83" s="49"/>
      <c r="N83" s="246" t="str">
        <f>IF(C83="","",'OPĆI DIO'!$C$1)</f>
        <v>22427 TEHNIČKO VELEUČILIŠTE U ZAGREBU</v>
      </c>
      <c r="O83" s="40" t="str">
        <f t="shared" si="18"/>
        <v>422</v>
      </c>
      <c r="P83" s="40" t="str">
        <f t="shared" si="19"/>
        <v>42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4223</v>
      </c>
      <c r="F84" s="45" t="str">
        <f t="shared" si="15"/>
        <v>Oprema za održavanje i zaštitu</v>
      </c>
      <c r="G84" s="329" t="s">
        <v>186</v>
      </c>
      <c r="H84" s="45" t="str">
        <f t="shared" si="16"/>
        <v>REDOVNA DJELATNOST VELEUČILIŠTA I VISOKIH ŠKOLA (IZ EVIDENCIJSKIH PRIHODA)</v>
      </c>
      <c r="I84" s="45" t="str">
        <f t="shared" si="17"/>
        <v>0942</v>
      </c>
      <c r="J84" s="224">
        <v>8000</v>
      </c>
      <c r="K84" s="224">
        <v>8000</v>
      </c>
      <c r="L84" s="224">
        <v>8000</v>
      </c>
      <c r="M84" s="49"/>
      <c r="N84" s="246" t="str">
        <f>IF(C84="","",'OPĆI DIO'!$C$1)</f>
        <v>22427 TEHNIČKO VELEUČILIŠTE U ZAGREBU</v>
      </c>
      <c r="O84" s="40" t="str">
        <f t="shared" si="18"/>
        <v>422</v>
      </c>
      <c r="P84" s="40" t="str">
        <f t="shared" si="19"/>
        <v>42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4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4224</v>
      </c>
      <c r="F85" s="45" t="str">
        <f t="shared" si="15"/>
        <v>Medicinska i laboratorijska oprema</v>
      </c>
      <c r="G85" s="329" t="s">
        <v>186</v>
      </c>
      <c r="H85" s="45" t="str">
        <f t="shared" si="16"/>
        <v>REDOVNA DJELATNOST VELEUČILIŠTA I VISOKIH ŠKOLA (IZ EVIDENCIJSKIH PRIHODA)</v>
      </c>
      <c r="I85" s="45" t="str">
        <f t="shared" si="17"/>
        <v>0942</v>
      </c>
      <c r="J85" s="224">
        <v>75000</v>
      </c>
      <c r="K85" s="224">
        <v>75000</v>
      </c>
      <c r="L85" s="224">
        <v>75000</v>
      </c>
      <c r="M85" s="49"/>
      <c r="N85" s="246" t="str">
        <f>IF(C85="","",'OPĆI DIO'!$C$1)</f>
        <v>22427 TEHNIČKO VELEUČILIŠTE U ZAGREBU</v>
      </c>
      <c r="O85" s="40" t="str">
        <f t="shared" si="18"/>
        <v>422</v>
      </c>
      <c r="P85" s="40" t="str">
        <f t="shared" si="19"/>
        <v>42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4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4227</v>
      </c>
      <c r="F86" s="45" t="str">
        <f t="shared" si="15"/>
        <v>Uređaji, strojevi i oprema za ostale namjene</v>
      </c>
      <c r="G86" s="329" t="s">
        <v>186</v>
      </c>
      <c r="H86" s="45" t="str">
        <f t="shared" si="16"/>
        <v>REDOVNA DJELATNOST VELEUČILIŠTA I VISOKIH ŠKOLA (IZ EVIDENCIJSKIH PRIHODA)</v>
      </c>
      <c r="I86" s="45" t="str">
        <f t="shared" si="17"/>
        <v>0942</v>
      </c>
      <c r="J86" s="224">
        <v>10000</v>
      </c>
      <c r="K86" s="224">
        <v>10000</v>
      </c>
      <c r="L86" s="224">
        <v>10000</v>
      </c>
      <c r="M86" s="49"/>
      <c r="N86" s="246" t="str">
        <f>IF(C86="","",'OPĆI DIO'!$C$1)</f>
        <v>22427 TEHNIČKO VELEUČILIŠTE U ZAGREBU</v>
      </c>
      <c r="O86" s="40" t="str">
        <f t="shared" si="18"/>
        <v>422</v>
      </c>
      <c r="P86" s="40" t="str">
        <f t="shared" si="19"/>
        <v>42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4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4262</v>
      </c>
      <c r="F87" s="45" t="str">
        <f t="shared" si="15"/>
        <v>Ulaganja u računalne programe</v>
      </c>
      <c r="G87" s="329" t="s">
        <v>186</v>
      </c>
      <c r="H87" s="45" t="str">
        <f t="shared" si="16"/>
        <v>REDOVNA DJELATNOST VELEUČILIŠTA I VISOKIH ŠKOLA (IZ EVIDENCIJSKIH PRIHODA)</v>
      </c>
      <c r="I87" s="45" t="str">
        <f t="shared" si="17"/>
        <v>0942</v>
      </c>
      <c r="J87" s="224">
        <v>110000</v>
      </c>
      <c r="K87" s="224">
        <v>110000</v>
      </c>
      <c r="L87" s="224">
        <v>110000</v>
      </c>
      <c r="M87" s="49"/>
      <c r="N87" s="246" t="str">
        <f>IF(C87="","",'OPĆI DIO'!$C$1)</f>
        <v>22427 TEHNIČKO VELEUČILIŠTE U ZAGREBU</v>
      </c>
      <c r="O87" s="40" t="str">
        <f t="shared" si="18"/>
        <v>426</v>
      </c>
      <c r="P87" s="40" t="str">
        <f t="shared" si="19"/>
        <v>42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4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4511</v>
      </c>
      <c r="F88" s="45" t="str">
        <f t="shared" si="15"/>
        <v>Dodatna ulaganja na građevinskim objektima</v>
      </c>
      <c r="G88" s="329" t="s">
        <v>186</v>
      </c>
      <c r="H88" s="45" t="str">
        <f t="shared" si="16"/>
        <v>REDOVNA DJELATNOST VELEUČILIŠTA I VISOKIH ŠKOLA (IZ EVIDENCIJSKIH PRIHODA)</v>
      </c>
      <c r="I88" s="45" t="str">
        <f t="shared" si="17"/>
        <v>0942</v>
      </c>
      <c r="J88" s="224">
        <v>15000</v>
      </c>
      <c r="K88" s="224">
        <v>15000</v>
      </c>
      <c r="L88" s="224">
        <v>15000</v>
      </c>
      <c r="M88" s="49"/>
      <c r="N88" s="246" t="str">
        <f>IF(C88="","",'OPĆI DIO'!$C$1)</f>
        <v>22427 TEHNIČKO VELEUČILIŠTE U ZAGREBU</v>
      </c>
      <c r="O88" s="40" t="str">
        <f t="shared" si="18"/>
        <v>451</v>
      </c>
      <c r="P88" s="40" t="str">
        <f t="shared" si="19"/>
        <v>45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4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3111</v>
      </c>
      <c r="F89" s="45" t="str">
        <f t="shared" si="15"/>
        <v>Plaće za redovan rad</v>
      </c>
      <c r="G89" s="329" t="s">
        <v>1432</v>
      </c>
      <c r="H89" s="45" t="str">
        <f t="shared" si="16"/>
        <v>PRAVOMOĆNE SUDSKE PRESUDE</v>
      </c>
      <c r="I89" s="45" t="str">
        <f t="shared" si="17"/>
        <v>0942</v>
      </c>
      <c r="J89" s="224">
        <v>11000</v>
      </c>
      <c r="K89" s="224">
        <v>11000</v>
      </c>
      <c r="L89" s="224">
        <v>11000</v>
      </c>
      <c r="M89" s="49"/>
      <c r="N89" s="246" t="str">
        <f>IF(C89="","",'OPĆI DIO'!$C$1)</f>
        <v>22427 TEHNIČKO VELEUČILIŠTE U ZAGREBU</v>
      </c>
      <c r="O89" s="40" t="str">
        <f t="shared" si="18"/>
        <v>311</v>
      </c>
      <c r="P89" s="40" t="str">
        <f t="shared" si="19"/>
        <v>31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3132</v>
      </c>
      <c r="F90" s="45" t="str">
        <f t="shared" si="15"/>
        <v>Doprinosi za obvezno zdravstveno osiguranje</v>
      </c>
      <c r="G90" s="329" t="s">
        <v>1432</v>
      </c>
      <c r="H90" s="45" t="str">
        <f t="shared" si="16"/>
        <v>PRAVOMOĆNE SUDSKE PRESUDE</v>
      </c>
      <c r="I90" s="45" t="str">
        <f t="shared" si="17"/>
        <v>0942</v>
      </c>
      <c r="J90" s="224">
        <v>2000</v>
      </c>
      <c r="K90" s="224">
        <v>2000</v>
      </c>
      <c r="L90" s="224">
        <v>2000</v>
      </c>
      <c r="M90" s="49"/>
      <c r="N90" s="246" t="str">
        <f>IF(C90="","",'OPĆI DIO'!$C$1)</f>
        <v>22427 TEHNIČKO VELEUČILIŠTE U ZAGREBU</v>
      </c>
      <c r="O90" s="40" t="str">
        <f t="shared" si="18"/>
        <v>313</v>
      </c>
      <c r="P90" s="40" t="str">
        <f t="shared" si="19"/>
        <v>31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3296</v>
      </c>
      <c r="F91" s="45" t="str">
        <f t="shared" si="15"/>
        <v>Troškovi sudskih postupaka</v>
      </c>
      <c r="G91" s="329" t="s">
        <v>1432</v>
      </c>
      <c r="H91" s="45" t="str">
        <f t="shared" si="16"/>
        <v>PRAVOMOĆNE SUDSKE PRESUDE</v>
      </c>
      <c r="I91" s="45" t="str">
        <f t="shared" si="17"/>
        <v>0942</v>
      </c>
      <c r="J91" s="224">
        <v>7000</v>
      </c>
      <c r="K91" s="224">
        <v>7000</v>
      </c>
      <c r="L91" s="224">
        <v>7000</v>
      </c>
      <c r="M91" s="49"/>
      <c r="N91" s="246" t="str">
        <f>IF(C91="","",'OPĆI DIO'!$C$1)</f>
        <v>22427 TEHNIČKO VELEUČILIŠTE U ZAGREBU</v>
      </c>
      <c r="O91" s="40" t="str">
        <f t="shared" si="18"/>
        <v>329</v>
      </c>
      <c r="P91" s="40" t="str">
        <f t="shared" si="19"/>
        <v>32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3433</v>
      </c>
      <c r="F92" s="45" t="str">
        <f t="shared" si="15"/>
        <v>Zatezne kamate</v>
      </c>
      <c r="G92" s="329" t="s">
        <v>1432</v>
      </c>
      <c r="H92" s="45" t="str">
        <f t="shared" si="16"/>
        <v>PRAVOMOĆNE SUDSKE PRESUDE</v>
      </c>
      <c r="I92" s="45" t="str">
        <f t="shared" si="17"/>
        <v>0942</v>
      </c>
      <c r="J92" s="224">
        <v>1700</v>
      </c>
      <c r="K92" s="224">
        <v>1700</v>
      </c>
      <c r="L92" s="224">
        <v>1700</v>
      </c>
      <c r="M92" s="49"/>
      <c r="N92" s="246" t="str">
        <f>IF(C92="","",'OPĆI DIO'!$C$1)</f>
        <v>22427 TEHNIČKO VELEUČILIŠTE U ZAGREBU</v>
      </c>
      <c r="O92" s="40" t="str">
        <f t="shared" si="18"/>
        <v>343</v>
      </c>
      <c r="P92" s="40" t="str">
        <f t="shared" si="19"/>
        <v>34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52</v>
      </c>
      <c r="D93" s="45" t="str">
        <f t="shared" si="14"/>
        <v>Ostale pomoći</v>
      </c>
      <c r="E93" s="50">
        <v>3721</v>
      </c>
      <c r="F93" s="45" t="str">
        <f t="shared" si="15"/>
        <v>Naknade građanima i kućanstvima u novcu</v>
      </c>
      <c r="G93" s="329" t="s">
        <v>131</v>
      </c>
      <c r="H93" s="45" t="str">
        <f t="shared" si="16"/>
        <v>EU PROJEKTI VELEUČILIŠTA I VISOKIH ŠKOLA (IZ EVIDENCIJSKIH PRIHODA)</v>
      </c>
      <c r="I93" s="45" t="str">
        <f t="shared" si="17"/>
        <v>0942</v>
      </c>
      <c r="J93" s="224">
        <v>28705</v>
      </c>
      <c r="K93" s="224">
        <v>37440</v>
      </c>
      <c r="L93" s="224">
        <v>5088</v>
      </c>
      <c r="M93" s="49"/>
      <c r="N93" s="246" t="str">
        <f>IF(C93="","",'OPĆI DIO'!$C$1)</f>
        <v>22427 TEHNIČKO VELEUČILIŠTE U ZAGREBU</v>
      </c>
      <c r="O93" s="40" t="str">
        <f t="shared" si="18"/>
        <v>372</v>
      </c>
      <c r="P93" s="40" t="str">
        <f t="shared" si="19"/>
        <v>37</v>
      </c>
      <c r="Q93" s="40" t="str">
        <f t="shared" si="20"/>
        <v>52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4"/>
        <v>Ostale pomoći</v>
      </c>
      <c r="E94" s="50">
        <v>3111</v>
      </c>
      <c r="F94" s="45" t="str">
        <f t="shared" si="15"/>
        <v>Plaće za redovan rad</v>
      </c>
      <c r="G94" s="329" t="s">
        <v>186</v>
      </c>
      <c r="H94" s="45" t="str">
        <f t="shared" si="16"/>
        <v>REDOVNA DJELATNOST VELEUČILIŠTA I VISOKIH ŠKOLA (IZ EVIDENCIJSKIH PRIHODA)</v>
      </c>
      <c r="I94" s="45" t="str">
        <f t="shared" si="17"/>
        <v>0942</v>
      </c>
      <c r="J94" s="224">
        <v>28000</v>
      </c>
      <c r="K94" s="224">
        <v>0</v>
      </c>
      <c r="L94" s="224">
        <v>0</v>
      </c>
      <c r="M94" s="49"/>
      <c r="N94" s="246" t="str">
        <f>IF(C94="","",'OPĆI DIO'!$C$1)</f>
        <v>22427 TEHNIČKO VELEUČILIŠTE U ZAGREBU</v>
      </c>
      <c r="O94" s="40" t="str">
        <f t="shared" si="18"/>
        <v>311</v>
      </c>
      <c r="P94" s="40" t="str">
        <f t="shared" si="19"/>
        <v>31</v>
      </c>
      <c r="Q94" s="40" t="str">
        <f t="shared" si="20"/>
        <v>52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4"/>
        <v>Ostale pomoći</v>
      </c>
      <c r="E95" s="50">
        <v>3132</v>
      </c>
      <c r="F95" s="45" t="str">
        <f t="shared" si="15"/>
        <v>Doprinosi za obvezno zdravstveno osiguranje</v>
      </c>
      <c r="G95" s="329" t="s">
        <v>186</v>
      </c>
      <c r="H95" s="45" t="str">
        <f t="shared" si="16"/>
        <v>REDOVNA DJELATNOST VELEUČILIŠTA I VISOKIH ŠKOLA (IZ EVIDENCIJSKIH PRIHODA)</v>
      </c>
      <c r="I95" s="45" t="str">
        <f t="shared" si="17"/>
        <v>0942</v>
      </c>
      <c r="J95" s="224">
        <v>4600</v>
      </c>
      <c r="K95" s="224">
        <v>0</v>
      </c>
      <c r="L95" s="224">
        <v>0</v>
      </c>
      <c r="M95" s="49"/>
      <c r="N95" s="246" t="str">
        <f>IF(C95="","",'OPĆI DIO'!$C$1)</f>
        <v>22427 TEHNIČKO VELEUČILIŠTE U ZAGREBU</v>
      </c>
      <c r="O95" s="40" t="str">
        <f t="shared" si="18"/>
        <v>313</v>
      </c>
      <c r="P95" s="40" t="str">
        <f t="shared" si="19"/>
        <v>31</v>
      </c>
      <c r="Q95" s="40" t="str">
        <f t="shared" si="20"/>
        <v>52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4"/>
        <v>Ostale pomoći</v>
      </c>
      <c r="E96" s="50">
        <v>3211</v>
      </c>
      <c r="F96" s="45" t="str">
        <f t="shared" si="15"/>
        <v>Službena putovanja</v>
      </c>
      <c r="G96" s="329" t="s">
        <v>186</v>
      </c>
      <c r="H96" s="45" t="str">
        <f t="shared" si="16"/>
        <v>REDOVNA DJELATNOST VELEUČILIŠTA I VISOKIH ŠKOLA (IZ EVIDENCIJSKIH PRIHODA)</v>
      </c>
      <c r="I96" s="45" t="str">
        <f t="shared" si="17"/>
        <v>0942</v>
      </c>
      <c r="J96" s="224">
        <v>2000</v>
      </c>
      <c r="K96" s="224">
        <v>0</v>
      </c>
      <c r="L96" s="224">
        <v>0</v>
      </c>
      <c r="M96" s="49"/>
      <c r="N96" s="246" t="str">
        <f>IF(C96="","",'OPĆI DIO'!$C$1)</f>
        <v>22427 TEHNIČKO VELEUČILIŠTE U ZAGREBU</v>
      </c>
      <c r="O96" s="40" t="str">
        <f t="shared" si="18"/>
        <v>321</v>
      </c>
      <c r="P96" s="40" t="str">
        <f t="shared" si="19"/>
        <v>32</v>
      </c>
      <c r="Q96" s="40" t="str">
        <f t="shared" si="20"/>
        <v>52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C21" sqref="C21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61</v>
      </c>
      <c r="B3" s="45" t="str">
        <f t="shared" ref="B3" si="0">IFERROR(VLOOKUP(A3,$V$6:$W$23,2,FALSE),"")</f>
        <v>Donacije</v>
      </c>
      <c r="C3" s="333">
        <v>3111</v>
      </c>
      <c r="D3" s="45" t="str">
        <f>IFERROR(VLOOKUP(C3,$Y$5:$AA$129,2,FALSE),"")</f>
        <v>Plaće za redovan rad</v>
      </c>
      <c r="E3" s="328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30000</v>
      </c>
      <c r="I3" s="224">
        <v>23800</v>
      </c>
      <c r="J3" s="224">
        <v>15500</v>
      </c>
      <c r="K3" s="93" t="s">
        <v>4826</v>
      </c>
      <c r="L3" s="92">
        <v>45231</v>
      </c>
      <c r="M3" s="92">
        <v>46203</v>
      </c>
      <c r="N3" s="93" t="s">
        <v>4827</v>
      </c>
      <c r="O3" s="218" t="s">
        <v>4828</v>
      </c>
      <c r="P3" s="49"/>
      <c r="Q3" s="246" t="str">
        <f>IF(C3="","",'OPĆI DIO'!$C$1)</f>
        <v>22427 TEHNIČKO VELEUČILIŠTE U ZAGREBU</v>
      </c>
      <c r="R3" s="40" t="str">
        <f>LEFT(C3,3)</f>
        <v>311</v>
      </c>
      <c r="S3" s="40" t="str">
        <f>LEFT(C3,2)</f>
        <v>31</v>
      </c>
      <c r="T3" s="40" t="str">
        <f>MID(G3,2,2)</f>
        <v>OV</v>
      </c>
      <c r="U3" s="40" t="str">
        <f>LEFT(C3,1)</f>
        <v>3</v>
      </c>
    </row>
    <row r="4" spans="1:34">
      <c r="A4" s="331">
        <v>61</v>
      </c>
      <c r="B4" s="45" t="str">
        <f t="shared" ref="B4:B67" si="1">IFERROR(VLOOKUP(A4,$V$6:$W$23,2,FALSE),"")</f>
        <v>Donacije</v>
      </c>
      <c r="C4" s="333">
        <v>3132</v>
      </c>
      <c r="D4" s="45" t="str">
        <f t="shared" ref="D4:D67" si="2">IFERROR(VLOOKUP(C4,$Y$5:$AA$129,2,FALSE),"")</f>
        <v>Doprinosi za obvezno zdravstveno osiguranje</v>
      </c>
      <c r="E4" s="328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224">
        <v>4900</v>
      </c>
      <c r="I4" s="224">
        <v>4200</v>
      </c>
      <c r="J4" s="224">
        <v>2500</v>
      </c>
      <c r="K4" s="93"/>
      <c r="L4" s="92"/>
      <c r="M4" s="92"/>
      <c r="N4" s="93"/>
      <c r="O4" s="218" t="s">
        <v>4829</v>
      </c>
      <c r="P4" s="49"/>
      <c r="Q4" s="246" t="str">
        <f>IF(C4="","",'OPĆI DIO'!$C$1)</f>
        <v>22427 TEHNIČKO VELEUČILIŠTE U ZAGREBU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331">
        <v>61</v>
      </c>
      <c r="B5" s="45" t="str">
        <f t="shared" si="1"/>
        <v>Donacije</v>
      </c>
      <c r="C5" s="333">
        <v>3211</v>
      </c>
      <c r="D5" s="45" t="str">
        <f t="shared" si="2"/>
        <v>Službena putovanja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2000</v>
      </c>
      <c r="I5" s="224">
        <v>2000</v>
      </c>
      <c r="J5" s="224">
        <v>2000</v>
      </c>
      <c r="K5" s="93"/>
      <c r="L5" s="92"/>
      <c r="M5" s="92"/>
      <c r="N5" s="93"/>
      <c r="O5" s="218" t="s">
        <v>4830</v>
      </c>
      <c r="P5" s="49"/>
      <c r="Q5" s="246" t="str">
        <f>IF(C5="","",'OPĆI DIO'!$C$1)</f>
        <v>22427 TEHNIČKO VELEUČILIŠTE U ZAGREBU</v>
      </c>
      <c r="R5" s="40" t="str">
        <f t="shared" si="5"/>
        <v>321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61</v>
      </c>
      <c r="B6" s="45" t="str">
        <f t="shared" si="1"/>
        <v>Donacije</v>
      </c>
      <c r="C6" s="333">
        <v>4221</v>
      </c>
      <c r="D6" s="45" t="str">
        <f t="shared" si="2"/>
        <v>Uredska oprema i namještaj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1550</v>
      </c>
      <c r="I6" s="224">
        <v>0</v>
      </c>
      <c r="J6" s="224">
        <v>0</v>
      </c>
      <c r="K6" s="93"/>
      <c r="L6" s="92"/>
      <c r="M6" s="92"/>
      <c r="N6" s="93"/>
      <c r="O6" s="218" t="s">
        <v>4831</v>
      </c>
      <c r="P6" s="49"/>
      <c r="Q6" s="246" t="str">
        <f>IF(C6="","",'OPĆI DIO'!$C$1)</f>
        <v>22427 TEHNIČKO VELEUČILIŠTE U ZAGREBU</v>
      </c>
      <c r="R6" s="40" t="str">
        <f t="shared" si="5"/>
        <v>422</v>
      </c>
      <c r="S6" s="40" t="str">
        <f t="shared" si="6"/>
        <v>42</v>
      </c>
      <c r="T6" s="40" t="str">
        <f t="shared" si="7"/>
        <v>OV</v>
      </c>
      <c r="U6" s="40" t="str">
        <f t="shared" si="8"/>
        <v>4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61</v>
      </c>
      <c r="B7" s="45" t="str">
        <f t="shared" si="1"/>
        <v>Donacije</v>
      </c>
      <c r="C7" s="333">
        <v>4224</v>
      </c>
      <c r="D7" s="45" t="str">
        <f t="shared" si="2"/>
        <v>Medicinska i laboratorijska oprema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1550</v>
      </c>
      <c r="I7" s="224">
        <v>0</v>
      </c>
      <c r="J7" s="224">
        <v>0</v>
      </c>
      <c r="K7" s="93"/>
      <c r="L7" s="92"/>
      <c r="M7" s="92"/>
      <c r="N7" s="93"/>
      <c r="O7" s="218" t="s">
        <v>4832</v>
      </c>
      <c r="P7" s="49"/>
      <c r="Q7" s="246" t="str">
        <f>IF(C7="","",'OPĆI DIO'!$C$1)</f>
        <v>22427 TEHNIČKO VELEUČILIŠTE U ZAGREBU</v>
      </c>
      <c r="R7" s="40" t="str">
        <f t="shared" si="5"/>
        <v>422</v>
      </c>
      <c r="S7" s="40" t="str">
        <f t="shared" si="6"/>
        <v>42</v>
      </c>
      <c r="T7" s="40" t="str">
        <f t="shared" si="7"/>
        <v>OV</v>
      </c>
      <c r="U7" s="40" t="str">
        <f t="shared" si="8"/>
        <v>4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 t="s">
        <v>4833</v>
      </c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 t="s">
        <v>4834</v>
      </c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17" zoomScale="90" zoomScaleNormal="90" workbookViewId="0">
      <selection activeCell="I23" sqref="I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846305</v>
      </c>
      <c r="E5" s="335"/>
      <c r="F5" s="335"/>
      <c r="G5" s="336"/>
      <c r="H5" s="335"/>
      <c r="I5" s="335">
        <v>783000</v>
      </c>
      <c r="J5" s="335"/>
      <c r="K5" s="335">
        <v>63305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22427 TEHNIČKO VELEUČILIŠTE U ZAGREBU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8797938</v>
      </c>
      <c r="E6" s="6">
        <f>'A.2 PRIHODI I RASHODI IF'!E7</f>
        <v>5235338</v>
      </c>
      <c r="F6" s="6">
        <f>'A.2 PRIHODI I RASHODI IF'!E8</f>
        <v>0</v>
      </c>
      <c r="G6" s="6">
        <f>'A.2 PRIHODI I RASHODI IF'!E10</f>
        <v>122600</v>
      </c>
      <c r="H6" s="6">
        <f>'A.2 PRIHODI I RASHODI IF'!E12</f>
        <v>0</v>
      </c>
      <c r="I6" s="6">
        <f>'A.2 PRIHODI I RASHODI IF'!E13+'B.2 RAČUN FINANC IF'!E7</f>
        <v>3400000</v>
      </c>
      <c r="J6" s="6">
        <f>'A.2 PRIHODI I RASHODI IF'!E15</f>
        <v>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40000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22427 TEHNIČKO VELEUČILIŠTE U ZAGREBU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-522000</v>
      </c>
      <c r="E7" s="337"/>
      <c r="F7" s="337"/>
      <c r="G7" s="337"/>
      <c r="H7" s="337"/>
      <c r="I7" s="337">
        <v>-522000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22427 TEHNIČKO VELEUČILIŠTE U ZAGREBU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9122243</v>
      </c>
      <c r="E8" s="6">
        <f>+E5+E6+E7</f>
        <v>5235338</v>
      </c>
      <c r="F8" s="6">
        <f t="shared" ref="F8:W8" si="1">+F5+F6+F7</f>
        <v>0</v>
      </c>
      <c r="G8" s="6">
        <f t="shared" si="1"/>
        <v>122600</v>
      </c>
      <c r="H8" s="6">
        <f t="shared" si="1"/>
        <v>0</v>
      </c>
      <c r="I8" s="6">
        <f t="shared" si="1"/>
        <v>3661000</v>
      </c>
      <c r="J8" s="6">
        <f t="shared" si="1"/>
        <v>0</v>
      </c>
      <c r="K8" s="6">
        <f t="shared" si="1"/>
        <v>63305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40000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22427 TEHNIČKO VELEUČILIŠTE U ZAGREBU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9122243</v>
      </c>
      <c r="E9" s="6">
        <f>'A.2 PRIHODI I RASHODI IF'!E32</f>
        <v>5235338</v>
      </c>
      <c r="F9" s="6">
        <f>'A.2 PRIHODI I RASHODI IF'!E33</f>
        <v>0</v>
      </c>
      <c r="G9" s="6">
        <f>'A.2 PRIHODI I RASHODI IF'!E35+'B.2 RAČUN FINANC IF'!E14</f>
        <v>122600</v>
      </c>
      <c r="H9" s="6">
        <f>'A.2 PRIHODI I RASHODI IF'!E37</f>
        <v>0</v>
      </c>
      <c r="I9" s="6">
        <f>'A.2 PRIHODI I RASHODI IF'!E38</f>
        <v>3661000</v>
      </c>
      <c r="J9" s="6">
        <f>'A.2 PRIHODI I RASHODI IF'!E40</f>
        <v>0</v>
      </c>
      <c r="K9" s="6">
        <f>'A.2 PRIHODI I RASHODI IF'!E41</f>
        <v>63305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40000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22427 TEHNIČKO VELEUČILIŠTE U ZAGREBU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22427 TEHNIČKO VELEUČILIŠTE U ZAGREBU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22427 TEHNIČKO VELEUČILIŠTE U ZAGREBU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22427 TEHNIČKO VELEUČILIŠTE U ZAGREBU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522000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522000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22427 TEHNIČKO VELEUČILIŠTE U ZAGREBU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8741397</v>
      </c>
      <c r="E14" s="6">
        <f>'A.2 PRIHODI I RASHODI IF'!F7</f>
        <v>5151357</v>
      </c>
      <c r="F14" s="6">
        <f>'A.2 PRIHODI I RASHODI IF'!F8</f>
        <v>0</v>
      </c>
      <c r="G14" s="6">
        <f>'A.2 PRIHODI I RASHODI IF'!F10</f>
        <v>122600</v>
      </c>
      <c r="H14" s="6">
        <f>'A.2 PRIHODI I RASHODI IF'!F12</f>
        <v>0</v>
      </c>
      <c r="I14" s="6">
        <f>'A.2 PRIHODI I RASHODI IF'!F13+'B.2 RAČUN FINANC IF'!F7</f>
        <v>3400000</v>
      </c>
      <c r="J14" s="6">
        <f>'A.2 PRIHODI I RASHODI IF'!F15</f>
        <v>0</v>
      </c>
      <c r="K14" s="6">
        <f>'A.2 PRIHODI I RASHODI IF'!F16</f>
        <v>37440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30000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22427 TEHNIČKO VELEUČILIŠTE U ZAGREBU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-261000</v>
      </c>
      <c r="E15" s="338"/>
      <c r="F15" s="338"/>
      <c r="G15" s="338"/>
      <c r="H15" s="338"/>
      <c r="I15" s="338">
        <v>-261000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22427 TEHNIČKO VELEUČILIŠTE U ZAGREBU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9002397</v>
      </c>
      <c r="E16" s="6">
        <f>+E13+E14+E15</f>
        <v>5151357</v>
      </c>
      <c r="F16" s="6">
        <f t="shared" ref="F16:W16" si="5">+F13+F14+F15</f>
        <v>0</v>
      </c>
      <c r="G16" s="6">
        <f t="shared" si="5"/>
        <v>122600</v>
      </c>
      <c r="H16" s="6">
        <f t="shared" si="5"/>
        <v>0</v>
      </c>
      <c r="I16" s="6">
        <f t="shared" si="5"/>
        <v>3661000</v>
      </c>
      <c r="J16" s="6">
        <f t="shared" si="5"/>
        <v>0</v>
      </c>
      <c r="K16" s="6">
        <f t="shared" si="5"/>
        <v>37440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30000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22427 TEHNIČKO VELEUČILIŠTE U ZAGREBU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9002397</v>
      </c>
      <c r="E17" s="6">
        <f>'A.2 PRIHODI I RASHODI IF'!F32</f>
        <v>5151357</v>
      </c>
      <c r="F17" s="6">
        <f>'A.2 PRIHODI I RASHODI IF'!F33</f>
        <v>0</v>
      </c>
      <c r="G17" s="6">
        <f>'A.2 PRIHODI I RASHODI IF'!F35+'B.2 RAČUN FINANC IF'!F14</f>
        <v>122600</v>
      </c>
      <c r="H17" s="6">
        <f>'A.2 PRIHODI I RASHODI IF'!F37</f>
        <v>0</v>
      </c>
      <c r="I17" s="6">
        <f>'A.2 PRIHODI I RASHODI IF'!F38</f>
        <v>3661000</v>
      </c>
      <c r="J17" s="6">
        <f>'A.2 PRIHODI I RASHODI IF'!F40</f>
        <v>0</v>
      </c>
      <c r="K17" s="6">
        <f>'A.2 PRIHODI I RASHODI IF'!F41</f>
        <v>37440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30000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22427 TEHNIČKO VELEUČILIŠTE U ZAGREBU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22427 TEHNIČKO VELEUČILIŠTE U ZAGREBU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22427 TEHNIČKO VELEUČILIŠTE U ZAGREBU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22427 TEHNIČKO VELEUČILIŠTE U ZAGREBU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261000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261000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22427 TEHNIČKO VELEUČILIŠTE U ZAGREBU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8690849</v>
      </c>
      <c r="E22" s="6">
        <f>'A.2 PRIHODI I RASHODI IF'!G7</f>
        <v>5143161</v>
      </c>
      <c r="F22" s="6">
        <f>'A.2 PRIHODI I RASHODI IF'!G8</f>
        <v>0</v>
      </c>
      <c r="G22" s="6">
        <f>'A.2 PRIHODI I RASHODI IF'!G10</f>
        <v>122600</v>
      </c>
      <c r="H22" s="6">
        <f>'A.2 PRIHODI I RASHODI IF'!G12</f>
        <v>0</v>
      </c>
      <c r="I22" s="6">
        <f>'A.2 PRIHODI I RASHODI IF'!G13+'B.2 RAČUN FINANC IF'!G7</f>
        <v>3400000</v>
      </c>
      <c r="J22" s="6">
        <f>'A.2 PRIHODI I RASHODI IF'!G15</f>
        <v>0</v>
      </c>
      <c r="K22" s="6">
        <f>'A.2 PRIHODI I RASHODI IF'!G16</f>
        <v>5088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20000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22427 TEHNIČKO VELEUČILIŠTE U ZAGREBU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22427 TEHNIČKO VELEUČILIŠTE U ZAGREBU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8951849</v>
      </c>
      <c r="E24" s="6">
        <f>+E21+E22+E23</f>
        <v>5143161</v>
      </c>
      <c r="F24" s="6">
        <f t="shared" ref="F24:W24" si="9">+F21+F22+F23</f>
        <v>0</v>
      </c>
      <c r="G24" s="6">
        <f t="shared" si="9"/>
        <v>122600</v>
      </c>
      <c r="H24" s="6">
        <f t="shared" si="9"/>
        <v>0</v>
      </c>
      <c r="I24" s="6">
        <f t="shared" si="9"/>
        <v>3661000</v>
      </c>
      <c r="J24" s="6">
        <f t="shared" si="9"/>
        <v>0</v>
      </c>
      <c r="K24" s="6">
        <f t="shared" si="9"/>
        <v>5088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20000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22427 TEHNIČKO VELEUČILIŠTE U ZAGREBU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8951849</v>
      </c>
      <c r="E25" s="6">
        <f>'A.2 PRIHODI I RASHODI IF'!G32</f>
        <v>5143161</v>
      </c>
      <c r="F25" s="6">
        <f>'A.2 PRIHODI I RASHODI IF'!G33</f>
        <v>0</v>
      </c>
      <c r="G25" s="6">
        <f>'A.2 PRIHODI I RASHODI IF'!G35+'B.2 RAČUN FINANC IF'!G14</f>
        <v>122600</v>
      </c>
      <c r="H25" s="6">
        <f>'A.2 PRIHODI I RASHODI IF'!G37</f>
        <v>0</v>
      </c>
      <c r="I25" s="6">
        <f>'A.2 PRIHODI I RASHODI IF'!G38</f>
        <v>3661000</v>
      </c>
      <c r="J25" s="6">
        <f>'A.2 PRIHODI I RASHODI IF'!G40</f>
        <v>0</v>
      </c>
      <c r="K25" s="6">
        <f>'A.2 PRIHODI I RASHODI IF'!G41</f>
        <v>5088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20000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22427 TEHNIČKO VELEUČILIŠTE U ZAGREBU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22427 TEHNIČKO VELEUČILIŠTE U ZAGREBU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37" zoomScale="90" zoomScaleNormal="90" workbookViewId="0">
      <selection activeCell="E36" sqref="E36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7457983.4100000001</v>
      </c>
      <c r="E10" s="317">
        <f t="shared" ref="E10:H10" si="0">+E11+E19</f>
        <v>7493207</v>
      </c>
      <c r="F10" s="317">
        <f t="shared" si="0"/>
        <v>8797938</v>
      </c>
      <c r="G10" s="317">
        <f t="shared" si="0"/>
        <v>8741397</v>
      </c>
      <c r="H10" s="317">
        <f t="shared" si="0"/>
        <v>8690849</v>
      </c>
      <c r="I10" s="315" t="str">
        <f>'OPĆI DIO'!$C$1</f>
        <v>22427 TEHNIČKO VELEUČILIŠTE U ZAGREBU</v>
      </c>
    </row>
    <row r="11" spans="1:10">
      <c r="A11" s="277">
        <v>6</v>
      </c>
      <c r="B11" s="277"/>
      <c r="C11" s="277" t="s">
        <v>4782</v>
      </c>
      <c r="D11" s="309">
        <f>SUM(D12:D18)</f>
        <v>7457983.4100000001</v>
      </c>
      <c r="E11" s="309">
        <f t="shared" ref="E11:H11" si="1">SUM(E12:E18)</f>
        <v>7493093</v>
      </c>
      <c r="F11" s="309">
        <f t="shared" si="1"/>
        <v>8797938</v>
      </c>
      <c r="G11" s="309">
        <f t="shared" si="1"/>
        <v>8741397</v>
      </c>
      <c r="H11" s="309">
        <f t="shared" si="1"/>
        <v>8690849</v>
      </c>
      <c r="I11" s="315" t="str">
        <f>'OPĆI DIO'!$C$1</f>
        <v>22427 TEHNIČKO VELEUČILIŠTE U ZAGREBU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22427 TEHNIČKO VELEUČILIŠTE U ZAGREBU</v>
      </c>
    </row>
    <row r="13" spans="1:10" ht="30">
      <c r="A13" s="277"/>
      <c r="B13" s="278" t="s">
        <v>3889</v>
      </c>
      <c r="C13" s="278" t="s">
        <v>3888</v>
      </c>
      <c r="D13" s="350">
        <v>290431</v>
      </c>
      <c r="E13" s="350">
        <v>30452</v>
      </c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37440</v>
      </c>
      <c r="H13" s="340">
        <f>SUMIF('Unos prihoda i primitaka'!$L$3:$L$501,$B13,'Unos prihoda i primitaka'!I$3:I$501)</f>
        <v>5088</v>
      </c>
      <c r="I13" s="315" t="str">
        <f>'OPĆI DIO'!$C$1</f>
        <v>22427 TEHNIČKO VELEUČILIŠTE U ZAGREBU</v>
      </c>
    </row>
    <row r="14" spans="1:10">
      <c r="A14" s="277"/>
      <c r="B14" s="278" t="s">
        <v>3891</v>
      </c>
      <c r="C14" s="278" t="s">
        <v>3890</v>
      </c>
      <c r="D14" s="350">
        <v>54.55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22427 TEHNIČKO VELEUČILIŠTE U ZAGREBU</v>
      </c>
    </row>
    <row r="15" spans="1:10" ht="45">
      <c r="A15" s="277"/>
      <c r="B15" s="278" t="s">
        <v>3892</v>
      </c>
      <c r="C15" s="278" t="s">
        <v>3893</v>
      </c>
      <c r="D15" s="350">
        <v>2931058.93</v>
      </c>
      <c r="E15" s="350">
        <v>2919902</v>
      </c>
      <c r="F15" s="340">
        <f>SUMIF('Unos prihoda i primitaka'!$L$3:$L$501,$B15,'Unos prihoda i primitaka'!G$3:G$501)</f>
        <v>3400000</v>
      </c>
      <c r="G15" s="340">
        <f>SUMIF('Unos prihoda i primitaka'!$L$3:$L$501,$B15,'Unos prihoda i primitaka'!H$3:H$501)</f>
        <v>3400000</v>
      </c>
      <c r="H15" s="340">
        <f>SUMIF('Unos prihoda i primitaka'!$L$3:$L$501,$B15,'Unos prihoda i primitaka'!I$3:I$501)</f>
        <v>3400000</v>
      </c>
      <c r="I15" s="315" t="str">
        <f>'OPĆI DIO'!$C$1</f>
        <v>22427 TEHNIČKO VELEUČILIŠTE U ZAGREBU</v>
      </c>
    </row>
    <row r="16" spans="1:10" ht="30">
      <c r="A16" s="277"/>
      <c r="B16" s="278" t="s">
        <v>3895</v>
      </c>
      <c r="C16" s="278" t="s">
        <v>3894</v>
      </c>
      <c r="D16" s="350">
        <v>78805.440000000002</v>
      </c>
      <c r="E16" s="350">
        <v>47780</v>
      </c>
      <c r="F16" s="340">
        <f>SUMIF('Unos prihoda i primitaka'!$L$3:$L$501,$B16,'Unos prihoda i primitaka'!G$3:G$501)</f>
        <v>162600</v>
      </c>
      <c r="G16" s="340">
        <f>SUMIF('Unos prihoda i primitaka'!$L$3:$L$501,$B16,'Unos prihoda i primitaka'!H$3:H$501)</f>
        <v>152600</v>
      </c>
      <c r="H16" s="340">
        <f>SUMIF('Unos prihoda i primitaka'!$L$3:$L$501,$B16,'Unos prihoda i primitaka'!I$3:I$501)</f>
        <v>142600</v>
      </c>
      <c r="I16" s="315" t="str">
        <f>'OPĆI DIO'!$C$1</f>
        <v>22427 TEHNIČKO VELEUČILIŠTE U ZAGREBU</v>
      </c>
    </row>
    <row r="17" spans="1:9" ht="30">
      <c r="A17" s="277"/>
      <c r="B17" s="278" t="s">
        <v>3898</v>
      </c>
      <c r="C17" s="278" t="s">
        <v>3907</v>
      </c>
      <c r="D17" s="350">
        <v>4045993.01</v>
      </c>
      <c r="E17" s="350">
        <v>4494959</v>
      </c>
      <c r="F17" s="340">
        <f>SUMIF('Unos prihoda i primitaka'!$L$3:$L$501,$B17,'Unos prihoda i primitaka'!G$3:G$501)</f>
        <v>5235338</v>
      </c>
      <c r="G17" s="340">
        <f>SUMIF('Unos prihoda i primitaka'!$L$3:$L$501,$B17,'Unos prihoda i primitaka'!H$3:H$501)</f>
        <v>5151357</v>
      </c>
      <c r="H17" s="340">
        <f>SUMIF('Unos prihoda i primitaka'!$L$3:$L$501,$B17,'Unos prihoda i primitaka'!I$3:I$501)</f>
        <v>5143161</v>
      </c>
      <c r="I17" s="315" t="str">
        <f>'OPĆI DIO'!$C$1</f>
        <v>22427 TEHNIČKO VELEUČILIŠTE U ZAGREBU</v>
      </c>
    </row>
    <row r="18" spans="1:9">
      <c r="A18" s="277"/>
      <c r="B18" s="278" t="s">
        <v>3897</v>
      </c>
      <c r="C18" s="278" t="s">
        <v>3896</v>
      </c>
      <c r="D18" s="350">
        <v>111640.48</v>
      </c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22427 TEHNIČKO VELEUČILIŠTE U ZAGREBU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114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22427 TEHNIČKO VELEUČILIŠTE U ZAGREBU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114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22427 TEHNIČKO VELEUČILIŠTE U ZAGREBU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22427 TEHNIČKO VELEUČILIŠTE U ZAGREBU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7806589.7799999993</v>
      </c>
      <c r="E26" s="339">
        <f t="shared" ref="E26:H26" si="3">+E27+E35</f>
        <v>7990988</v>
      </c>
      <c r="F26" s="339">
        <f t="shared" si="3"/>
        <v>9122243</v>
      </c>
      <c r="G26" s="339">
        <f t="shared" si="3"/>
        <v>9002397</v>
      </c>
      <c r="H26" s="339">
        <f t="shared" si="3"/>
        <v>8951849</v>
      </c>
      <c r="I26" s="315" t="str">
        <f>'OPĆI DIO'!$C$1</f>
        <v>22427 TEHNIČKO VELEUČILIŠTE U ZAGREBU</v>
      </c>
    </row>
    <row r="27" spans="1:9">
      <c r="A27" s="277">
        <v>3</v>
      </c>
      <c r="B27" s="277"/>
      <c r="C27" s="277" t="s">
        <v>4784</v>
      </c>
      <c r="D27" s="308">
        <f>SUM(D28:D34)</f>
        <v>7231623.7899999991</v>
      </c>
      <c r="E27" s="308">
        <f t="shared" ref="E27:H27" si="4">SUM(E28:E34)</f>
        <v>7017442</v>
      </c>
      <c r="F27" s="308">
        <f t="shared" si="4"/>
        <v>8517143</v>
      </c>
      <c r="G27" s="308">
        <f t="shared" si="4"/>
        <v>8400397</v>
      </c>
      <c r="H27" s="308">
        <f t="shared" si="4"/>
        <v>8349849</v>
      </c>
      <c r="I27" s="315" t="str">
        <f>'OPĆI DIO'!$C$1</f>
        <v>22427 TEHNIČKO VELEUČILIŠTE U ZAGREBU</v>
      </c>
    </row>
    <row r="28" spans="1:9">
      <c r="A28" s="277"/>
      <c r="B28" s="278">
        <v>31</v>
      </c>
      <c r="C28" s="278" t="s">
        <v>195</v>
      </c>
      <c r="D28" s="351">
        <v>4949213.26</v>
      </c>
      <c r="E28" s="351">
        <v>5313768</v>
      </c>
      <c r="F28" s="342">
        <f>SUMIF('Unos rashoda i izdataka'!$P$3:$P$501,$B28,'Unos rashoda i izdataka'!J$3:J$501)+SUMIF('Unos rashoda P4'!$S$3:$S$501,$B28,'Unos rashoda P4'!H$3:H$501)</f>
        <v>6089144</v>
      </c>
      <c r="G28" s="342">
        <f>SUMIF('Unos rashoda i izdataka'!$P$3:$P$501,$B28,'Unos rashoda i izdataka'!K$3:K$501)+SUMIF('Unos rashoda P4'!$S$3:$S$501,$B28,'Unos rashoda P4'!I$3:I$501)</f>
        <v>5968663</v>
      </c>
      <c r="H28" s="342">
        <f>SUMIF('Unos rashoda i izdataka'!$P$3:$P$501,$B28,'Unos rashoda i izdataka'!L$3:L$501)+SUMIF('Unos rashoda P4'!$S$3:$S$501,$B28,'Unos rashoda P4'!J$3:J$501)</f>
        <v>5955867</v>
      </c>
      <c r="I28" s="315" t="str">
        <f>'OPĆI DIO'!$C$1</f>
        <v>22427 TEHNIČKO VELEUČILIŠTE U ZAGREBU</v>
      </c>
    </row>
    <row r="29" spans="1:9">
      <c r="A29" s="280"/>
      <c r="B29" s="280">
        <v>32</v>
      </c>
      <c r="C29" s="288" t="s">
        <v>196</v>
      </c>
      <c r="D29" s="352">
        <v>2141789.58</v>
      </c>
      <c r="E29" s="352">
        <v>1662152</v>
      </c>
      <c r="F29" s="342">
        <f>SUMIF('Unos rashoda i izdataka'!$P$3:$P$501,$B29,'Unos rashoda i izdataka'!J$3:J$501)+SUMIF('Unos rashoda P4'!$S$3:$S$501,$B29,'Unos rashoda P4'!H$3:H$501)</f>
        <v>2349594</v>
      </c>
      <c r="G29" s="342">
        <f>SUMIF('Unos rashoda i izdataka'!$P$3:$P$501,$B29,'Unos rashoda i izdataka'!K$3:K$501)+SUMIF('Unos rashoda P4'!$S$3:$S$501,$B29,'Unos rashoda P4'!I$3:I$501)</f>
        <v>2347594</v>
      </c>
      <c r="H29" s="342">
        <f>SUMIF('Unos rashoda i izdataka'!$P$3:$P$501,$B29,'Unos rashoda i izdataka'!L$3:L$501)+SUMIF('Unos rashoda P4'!$S$3:$S$501,$B29,'Unos rashoda P4'!J$3:J$501)</f>
        <v>2345594</v>
      </c>
      <c r="I29" s="315" t="str">
        <f>'OPĆI DIO'!$C$1</f>
        <v>22427 TEHNIČKO VELEUČILIŠTE U ZAGREBU</v>
      </c>
    </row>
    <row r="30" spans="1:9">
      <c r="A30" s="280"/>
      <c r="B30" s="280">
        <v>34</v>
      </c>
      <c r="C30" s="288" t="s">
        <v>197</v>
      </c>
      <c r="D30" s="352">
        <v>10447.64</v>
      </c>
      <c r="E30" s="352">
        <v>20286</v>
      </c>
      <c r="F30" s="342">
        <f>SUMIF('Unos rashoda i izdataka'!$P$3:$P$501,$B30,'Unos rashoda i izdataka'!J$3:J$501)+SUMIF('Unos rashoda P4'!$S$3:$S$501,$B30,'Unos rashoda P4'!H$3:H$501)</f>
        <v>14000</v>
      </c>
      <c r="G30" s="342">
        <f>SUMIF('Unos rashoda i izdataka'!$P$3:$P$501,$B30,'Unos rashoda i izdataka'!K$3:K$501)+SUMIF('Unos rashoda P4'!$S$3:$S$501,$B30,'Unos rashoda P4'!I$3:I$501)</f>
        <v>11000</v>
      </c>
      <c r="H30" s="342">
        <f>SUMIF('Unos rashoda i izdataka'!$P$3:$P$501,$B30,'Unos rashoda i izdataka'!L$3:L$501)+SUMIF('Unos rashoda P4'!$S$3:$S$501,$B30,'Unos rashoda P4'!J$3:J$501)</f>
        <v>7600</v>
      </c>
      <c r="I30" s="315" t="str">
        <f>'OPĆI DIO'!$C$1</f>
        <v>22427 TEHNIČKO VELEUČILIŠTE U ZAGREBU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22427 TEHNIČKO VELEUČILIŠTE U ZAGREBU</v>
      </c>
    </row>
    <row r="32" spans="1:9" ht="30">
      <c r="A32" s="280"/>
      <c r="B32" s="280">
        <v>36</v>
      </c>
      <c r="C32" s="288" t="s">
        <v>198</v>
      </c>
      <c r="D32" s="352">
        <v>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22427 TEHNIČKO VELEUČILIŠTE U ZAGREBU</v>
      </c>
    </row>
    <row r="33" spans="1:9" ht="30">
      <c r="A33" s="280"/>
      <c r="B33" s="280">
        <v>37</v>
      </c>
      <c r="C33" s="288" t="s">
        <v>245</v>
      </c>
      <c r="D33" s="352">
        <v>118228.26</v>
      </c>
      <c r="E33" s="352">
        <v>9291</v>
      </c>
      <c r="F33" s="342">
        <f>SUMIF('Unos rashoda i izdataka'!$P$3:$P$501,$B33,'Unos rashoda i izdataka'!J$3:J$501)+SUMIF('Unos rashoda P4'!$S$3:$S$501,$B33,'Unos rashoda P4'!H$3:H$501)</f>
        <v>40405</v>
      </c>
      <c r="G33" s="342">
        <f>SUMIF('Unos rashoda i izdataka'!$P$3:$P$501,$B33,'Unos rashoda i izdataka'!K$3:K$501)+SUMIF('Unos rashoda P4'!$S$3:$S$501,$B33,'Unos rashoda P4'!I$3:I$501)</f>
        <v>49140</v>
      </c>
      <c r="H33" s="342">
        <f>SUMIF('Unos rashoda i izdataka'!$P$3:$P$501,$B33,'Unos rashoda i izdataka'!L$3:L$501)+SUMIF('Unos rashoda P4'!$S$3:$S$501,$B33,'Unos rashoda P4'!J$3:J$501)</f>
        <v>16788</v>
      </c>
      <c r="I33" s="315" t="str">
        <f>'OPĆI DIO'!$C$1</f>
        <v>22427 TEHNIČKO VELEUČILIŠTE U ZAGREBU</v>
      </c>
    </row>
    <row r="34" spans="1:9">
      <c r="A34" s="280"/>
      <c r="B34" s="280">
        <v>38</v>
      </c>
      <c r="C34" s="288" t="s">
        <v>199</v>
      </c>
      <c r="D34" s="352">
        <v>11945.05</v>
      </c>
      <c r="E34" s="352">
        <v>11945</v>
      </c>
      <c r="F34" s="342">
        <f>SUMIF('Unos rashoda i izdataka'!$P$3:$P$501,$B34,'Unos rashoda i izdataka'!J$3:J$501)+SUMIF('Unos rashoda P4'!$S$3:$S$501,$B34,'Unos rashoda P4'!H$3:H$501)</f>
        <v>24000</v>
      </c>
      <c r="G34" s="342">
        <f>SUMIF('Unos rashoda i izdataka'!$P$3:$P$501,$B34,'Unos rashoda i izdataka'!K$3:K$501)+SUMIF('Unos rashoda P4'!$S$3:$S$501,$B34,'Unos rashoda P4'!I$3:I$501)</f>
        <v>24000</v>
      </c>
      <c r="H34" s="342">
        <f>SUMIF('Unos rashoda i izdataka'!$P$3:$P$501,$B34,'Unos rashoda i izdataka'!L$3:L$501)+SUMIF('Unos rashoda P4'!$S$3:$S$501,$B34,'Unos rashoda P4'!J$3:J$501)</f>
        <v>24000</v>
      </c>
      <c r="I34" s="315" t="str">
        <f>'OPĆI DIO'!$C$1</f>
        <v>22427 TEHNIČKO VELEUČILIŠTE U ZAGREBU</v>
      </c>
    </row>
    <row r="35" spans="1:9" ht="30">
      <c r="A35" s="284">
        <v>4</v>
      </c>
      <c r="B35" s="285"/>
      <c r="C35" s="286" t="s">
        <v>4785</v>
      </c>
      <c r="D35" s="308">
        <f>SUM(D36:D40)</f>
        <v>574965.99</v>
      </c>
      <c r="E35" s="308">
        <f t="shared" ref="E35:H35" si="5">SUM(E36:E40)</f>
        <v>973546</v>
      </c>
      <c r="F35" s="308">
        <f t="shared" si="5"/>
        <v>605100</v>
      </c>
      <c r="G35" s="308">
        <f t="shared" si="5"/>
        <v>602000</v>
      </c>
      <c r="H35" s="308">
        <f t="shared" si="5"/>
        <v>602000</v>
      </c>
      <c r="I35" s="315" t="str">
        <f>'OPĆI DIO'!$C$1</f>
        <v>22427 TEHNIČKO VELEUČILIŠTE U ZAGREBU</v>
      </c>
    </row>
    <row r="36" spans="1:9" ht="30">
      <c r="A36" s="278"/>
      <c r="B36" s="278">
        <v>41</v>
      </c>
      <c r="C36" s="287" t="s">
        <v>246</v>
      </c>
      <c r="D36" s="351">
        <v>5011.9399999999996</v>
      </c>
      <c r="E36" s="351">
        <v>4833</v>
      </c>
      <c r="F36" s="342">
        <f>SUMIF('Unos rashoda i izdataka'!$P$3:$P$501,$B36,'Unos rashoda i izdataka'!J$3:J$501)+SUMIF('Unos rashoda P4'!$S$3:$S$501,$B36,'Unos rashoda P4'!H$3:H$501)</f>
        <v>3000</v>
      </c>
      <c r="G36" s="342">
        <f>SUMIF('Unos rashoda i izdataka'!$P$3:$P$501,$B36,'Unos rashoda i izdataka'!K$3:K$501)+SUMIF('Unos rashoda P4'!$S$3:$S$501,$B36,'Unos rashoda P4'!I$3:I$501)</f>
        <v>3000</v>
      </c>
      <c r="H36" s="342">
        <f>SUMIF('Unos rashoda i izdataka'!$P$3:$P$501,$B36,'Unos rashoda i izdataka'!L$3:L$501)+SUMIF('Unos rashoda P4'!$S$3:$S$501,$B36,'Unos rashoda P4'!J$3:J$501)</f>
        <v>3000</v>
      </c>
      <c r="I36" s="315" t="str">
        <f>'OPĆI DIO'!$C$1</f>
        <v>22427 TEHNIČKO VELEUČILIŠTE U ZAGREBU</v>
      </c>
    </row>
    <row r="37" spans="1:9" ht="30">
      <c r="A37" s="278"/>
      <c r="B37" s="278">
        <v>42</v>
      </c>
      <c r="C37" s="287" t="s">
        <v>227</v>
      </c>
      <c r="D37" s="351">
        <v>569954.05000000005</v>
      </c>
      <c r="E37" s="351">
        <v>968713</v>
      </c>
      <c r="F37" s="342">
        <f>SUMIF('Unos rashoda i izdataka'!$P$3:$P$501,$B37,'Unos rashoda i izdataka'!J$3:J$501)+SUMIF('Unos rashoda P4'!$S$3:$S$501,$B37,'Unos rashoda P4'!H$3:H$501)</f>
        <v>587100</v>
      </c>
      <c r="G37" s="342">
        <f>SUMIF('Unos rashoda i izdataka'!$P$3:$P$501,$B37,'Unos rashoda i izdataka'!K$3:K$501)+SUMIF('Unos rashoda P4'!$S$3:$S$501,$B37,'Unos rashoda P4'!I$3:I$501)</f>
        <v>584000</v>
      </c>
      <c r="H37" s="342">
        <f>SUMIF('Unos rashoda i izdataka'!$P$3:$P$501,$B37,'Unos rashoda i izdataka'!L$3:L$501)+SUMIF('Unos rashoda P4'!$S$3:$S$501,$B37,'Unos rashoda P4'!J$3:J$501)</f>
        <v>584000</v>
      </c>
      <c r="I37" s="315" t="str">
        <f>'OPĆI DIO'!$C$1</f>
        <v>22427 TEHNIČKO VELEUČILIŠTE U ZAGREBU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22427 TEHNIČKO VELEUČILIŠTE U ZAGREBU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22427 TEHNIČKO VELEUČILIŠTE U ZAGREBU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>
        <v>0</v>
      </c>
      <c r="F40" s="342">
        <f>SUMIF('Unos rashoda i izdataka'!$P$3:$P$501,$B40,'Unos rashoda i izdataka'!J$3:J$501)+SUMIF('Unos rashoda P4'!$S$3:$S$501,$B40,'Unos rashoda P4'!H$3:H$501)</f>
        <v>15000</v>
      </c>
      <c r="G40" s="342">
        <f>SUMIF('Unos rashoda i izdataka'!$P$3:$P$501,$B40,'Unos rashoda i izdataka'!K$3:K$501)+SUMIF('Unos rashoda P4'!$S$3:$S$501,$B40,'Unos rashoda P4'!I$3:I$501)</f>
        <v>15000</v>
      </c>
      <c r="H40" s="342">
        <f>SUMIF('Unos rashoda i izdataka'!$P$3:$P$501,$B40,'Unos rashoda i izdataka'!L$3:L$501)+SUMIF('Unos rashoda P4'!$S$3:$S$501,$B40,'Unos rashoda P4'!J$3:J$501)</f>
        <v>15000</v>
      </c>
      <c r="I40" s="315" t="str">
        <f>'OPĆI DIO'!$C$1</f>
        <v>22427 TEHNIČKO VELEUČILIŠTE U ZAGREBU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41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7457983</v>
      </c>
      <c r="D5" s="310">
        <f>+D6+D9+D11+D14+D25+D28</f>
        <v>7493207</v>
      </c>
      <c r="E5" s="310">
        <f>+E6+E9+E11+E14+E25+E28</f>
        <v>8797938</v>
      </c>
      <c r="F5" s="310">
        <f>+F6+F9+F11+F14+F25+F28</f>
        <v>8741397</v>
      </c>
      <c r="G5" s="310">
        <f>+G6+G9+G11+G14+G25+G28</f>
        <v>8690849</v>
      </c>
      <c r="H5" s="315" t="str">
        <f>'OPĆI DIO'!$C$1</f>
        <v>22427 TEHNIČKO VELEUČILIŠTE U ZAGREBU</v>
      </c>
    </row>
    <row r="6" spans="1:8">
      <c r="A6" s="365">
        <v>1</v>
      </c>
      <c r="B6" s="361" t="s">
        <v>4787</v>
      </c>
      <c r="C6" s="311">
        <f>+C7+C8</f>
        <v>4045127</v>
      </c>
      <c r="D6" s="309">
        <f t="shared" ref="D6:G6" si="0">+D7+D8</f>
        <v>4494959</v>
      </c>
      <c r="E6" s="309">
        <f t="shared" si="0"/>
        <v>5235338</v>
      </c>
      <c r="F6" s="309">
        <f t="shared" si="0"/>
        <v>5151357</v>
      </c>
      <c r="G6" s="309">
        <f t="shared" si="0"/>
        <v>5143161</v>
      </c>
      <c r="H6" s="315" t="str">
        <f>'OPĆI DIO'!$C$1</f>
        <v>22427 TEHNIČKO VELEUČILIŠTE U ZAGREBU</v>
      </c>
    </row>
    <row r="7" spans="1:8">
      <c r="A7" s="365">
        <v>11</v>
      </c>
      <c r="B7" s="362" t="s">
        <v>4788</v>
      </c>
      <c r="C7" s="350">
        <v>4045127</v>
      </c>
      <c r="D7" s="350">
        <v>4494959</v>
      </c>
      <c r="E7" s="340">
        <f>SUMIF('Unos prihoda i primitaka'!$C$3:$C$501,$A7,'Unos prihoda i primitaka'!G$3:G$501)</f>
        <v>5235338</v>
      </c>
      <c r="F7" s="340">
        <f>SUMIF('Unos prihoda i primitaka'!$C$3:$C$501,$A7,'Unos prihoda i primitaka'!H$3:H$501)</f>
        <v>5151357</v>
      </c>
      <c r="G7" s="340">
        <f>SUMIF('Unos prihoda i primitaka'!$C$3:$C$501,$A7,'Unos prihoda i primitaka'!I$3:I$501)</f>
        <v>5143161</v>
      </c>
      <c r="H7" s="315" t="str">
        <f>'OPĆI DIO'!$C$1</f>
        <v>22427 TEHNIČKO VELEUČILIŠTE U ZAGREBU</v>
      </c>
    </row>
    <row r="8" spans="1:8">
      <c r="A8" s="365">
        <v>12</v>
      </c>
      <c r="B8" s="363" t="s">
        <v>4789</v>
      </c>
      <c r="C8" s="350">
        <v>0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22427 TEHNIČKO VELEUČILIŠTE U ZAGREBU</v>
      </c>
    </row>
    <row r="9" spans="1:8" s="348" customFormat="1">
      <c r="A9" s="367">
        <v>3</v>
      </c>
      <c r="B9" s="361" t="s">
        <v>4790</v>
      </c>
      <c r="C9" s="309">
        <f>+C10</f>
        <v>81635</v>
      </c>
      <c r="D9" s="309">
        <f t="shared" ref="D9:G9" si="1">+D10</f>
        <v>47780</v>
      </c>
      <c r="E9" s="309">
        <f t="shared" si="1"/>
        <v>122600</v>
      </c>
      <c r="F9" s="309">
        <f t="shared" si="1"/>
        <v>122600</v>
      </c>
      <c r="G9" s="309">
        <f t="shared" si="1"/>
        <v>122600</v>
      </c>
      <c r="H9" s="315" t="str">
        <f>'OPĆI DIO'!$C$1</f>
        <v>22427 TEHNIČKO VELEUČILIŠTE U ZAGREBU</v>
      </c>
    </row>
    <row r="10" spans="1:8">
      <c r="A10" s="365">
        <v>31</v>
      </c>
      <c r="B10" s="364" t="s">
        <v>4791</v>
      </c>
      <c r="C10" s="350">
        <v>81635</v>
      </c>
      <c r="D10" s="350">
        <v>47780</v>
      </c>
      <c r="E10" s="340">
        <f>SUMIF('Unos prihoda i primitaka'!$C$3:$C$501,$A10,'Unos prihoda i primitaka'!G$3:G$501)</f>
        <v>122600</v>
      </c>
      <c r="F10" s="340">
        <f>SUMIF('Unos prihoda i primitaka'!$C$3:$C$501,$A10,'Unos prihoda i primitaka'!H$3:H$501)</f>
        <v>122600</v>
      </c>
      <c r="G10" s="340">
        <f>SUMIF('Unos prihoda i primitaka'!$C$3:$C$501,$A10,'Unos prihoda i primitaka'!I$3:I$501)</f>
        <v>122600</v>
      </c>
      <c r="H10" s="315" t="str">
        <f>'OPĆI DIO'!$C$1</f>
        <v>22427 TEHNIČKO VELEUČILIŠTE U ZAGREBU</v>
      </c>
    </row>
    <row r="11" spans="1:8" s="348" customFormat="1">
      <c r="A11" s="367">
        <v>4</v>
      </c>
      <c r="B11" s="361" t="s">
        <v>4792</v>
      </c>
      <c r="C11" s="309">
        <f>+C12+C13</f>
        <v>2964711</v>
      </c>
      <c r="D11" s="309">
        <f t="shared" ref="D11:G11" si="2">+D12+D13</f>
        <v>2919902</v>
      </c>
      <c r="E11" s="309">
        <f t="shared" si="2"/>
        <v>3400000</v>
      </c>
      <c r="F11" s="309">
        <f t="shared" si="2"/>
        <v>3400000</v>
      </c>
      <c r="G11" s="309">
        <f t="shared" si="2"/>
        <v>3400000</v>
      </c>
      <c r="H11" s="315" t="str">
        <f>'OPĆI DIO'!$C$1</f>
        <v>22427 TEHNIČKO VELEUČILIŠTE U ZAGREBU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22427 TEHNIČKO VELEUČILIŠTE U ZAGREBU</v>
      </c>
    </row>
    <row r="13" spans="1:8">
      <c r="A13" s="368">
        <v>43</v>
      </c>
      <c r="B13" s="364" t="s">
        <v>4794</v>
      </c>
      <c r="C13" s="350">
        <v>2964711</v>
      </c>
      <c r="D13" s="350">
        <v>2919902</v>
      </c>
      <c r="E13" s="340">
        <f>SUMIF('Unos prihoda i primitaka'!$C$3:$C$501,$A13,'Unos prihoda i primitaka'!G$3:G$501)-'B.2 RAČUN FINANC IF'!E7</f>
        <v>3400000</v>
      </c>
      <c r="F13" s="340">
        <f>SUMIF('Unos prihoda i primitaka'!$C$3:$C$501,$A13,'Unos prihoda i primitaka'!H$3:H$501)-'B.2 RAČUN FINANC IF'!F7</f>
        <v>3400000</v>
      </c>
      <c r="G13" s="340">
        <f>SUMIF('Unos prihoda i primitaka'!$C$3:$C$501,$A13,'Unos prihoda i primitaka'!I$3:I$501)-'B.2 RAČUN FINANC IF'!G7</f>
        <v>3400000</v>
      </c>
      <c r="H13" s="315" t="str">
        <f>'OPĆI DIO'!$C$1</f>
        <v>22427 TEHNIČKO VELEUČILIŠTE U ZAGREBU</v>
      </c>
    </row>
    <row r="14" spans="1:8" s="348" customFormat="1">
      <c r="A14" s="367">
        <v>5</v>
      </c>
      <c r="B14" s="361" t="s">
        <v>4795</v>
      </c>
      <c r="C14" s="309">
        <f>SUM(C15:C24)</f>
        <v>366510</v>
      </c>
      <c r="D14" s="309">
        <f>SUM(D15:D24)</f>
        <v>30452</v>
      </c>
      <c r="E14" s="309">
        <f>SUM(E15:E24)</f>
        <v>0</v>
      </c>
      <c r="F14" s="309">
        <f>SUM(F15:F24)</f>
        <v>37440</v>
      </c>
      <c r="G14" s="309">
        <f>SUM(G15:G24)</f>
        <v>5088</v>
      </c>
      <c r="H14" s="315" t="str">
        <f>'OPĆI DIO'!$C$1</f>
        <v>22427 TEHNIČKO VELEUČILIŠTE U ZAGREBU</v>
      </c>
    </row>
    <row r="15" spans="1:8">
      <c r="A15" s="365">
        <v>51</v>
      </c>
      <c r="B15" s="364" t="s">
        <v>4796</v>
      </c>
      <c r="C15" s="350">
        <v>0</v>
      </c>
      <c r="D15" s="350">
        <v>0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22427 TEHNIČKO VELEUČILIŠTE U ZAGREBU</v>
      </c>
    </row>
    <row r="16" spans="1:8">
      <c r="A16" s="365">
        <v>52</v>
      </c>
      <c r="B16" s="364" t="s">
        <v>4797</v>
      </c>
      <c r="C16" s="350">
        <v>366510</v>
      </c>
      <c r="D16" s="350">
        <v>30452</v>
      </c>
      <c r="E16" s="340">
        <f>SUMIF('Unos prihoda i primitaka'!$C$3:$C$501,$A16,'Unos prihoda i primitaka'!G$3:G$501)</f>
        <v>0</v>
      </c>
      <c r="F16" s="340">
        <f>SUMIF('Unos prihoda i primitaka'!$C$3:$C$501,$A16,'Unos prihoda i primitaka'!H$3:H$501)</f>
        <v>37440</v>
      </c>
      <c r="G16" s="340">
        <f>SUMIF('Unos prihoda i primitaka'!$C$3:$C$501,$A16,'Unos prihoda i primitaka'!I$3:I$501)</f>
        <v>5088</v>
      </c>
      <c r="H16" s="315" t="str">
        <f>'OPĆI DIO'!$C$1</f>
        <v>22427 TEHNIČKO VELEUČILIŠTE U ZAGREBU</v>
      </c>
    </row>
    <row r="17" spans="1:8">
      <c r="A17" s="365">
        <v>552</v>
      </c>
      <c r="B17" s="364" t="s">
        <v>4798</v>
      </c>
      <c r="C17" s="350">
        <v>0</v>
      </c>
      <c r="D17" s="350">
        <v>0</v>
      </c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22427 TEHNIČKO VELEUČILIŠTE U ZAGREBU</v>
      </c>
    </row>
    <row r="18" spans="1:8">
      <c r="A18" s="365">
        <v>559</v>
      </c>
      <c r="B18" s="364" t="s">
        <v>4799</v>
      </c>
      <c r="C18" s="350">
        <v>0</v>
      </c>
      <c r="D18" s="350">
        <v>0</v>
      </c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22427 TEHNIČKO VELEUČILIŠTE U ZAGREBU</v>
      </c>
    </row>
    <row r="19" spans="1:8">
      <c r="A19" s="365">
        <v>561</v>
      </c>
      <c r="B19" s="364" t="s">
        <v>4800</v>
      </c>
      <c r="C19" s="350">
        <v>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22427 TEHNIČKO VELEUČILIŠTE U ZAGREBU</v>
      </c>
    </row>
    <row r="20" spans="1:8" ht="18" customHeight="1">
      <c r="A20" s="365">
        <v>563</v>
      </c>
      <c r="B20" s="364" t="s">
        <v>4801</v>
      </c>
      <c r="C20" s="350">
        <v>0</v>
      </c>
      <c r="D20" s="350">
        <v>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22427 TEHNIČKO VELEUČILIŠTE U ZAGREBU</v>
      </c>
    </row>
    <row r="21" spans="1:8" ht="30">
      <c r="A21" s="365">
        <v>573</v>
      </c>
      <c r="B21" s="364" t="s">
        <v>1020</v>
      </c>
      <c r="C21" s="350">
        <v>0</v>
      </c>
      <c r="D21" s="350">
        <v>0</v>
      </c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22427 TEHNIČKO VELEUČILIŠTE U ZAGREBU</v>
      </c>
    </row>
    <row r="22" spans="1:8">
      <c r="A22" s="365">
        <v>575</v>
      </c>
      <c r="B22" s="364" t="s">
        <v>1021</v>
      </c>
      <c r="C22" s="350">
        <v>0</v>
      </c>
      <c r="D22" s="350">
        <v>0</v>
      </c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22427 TEHNIČKO VELEUČILIŠTE U ZAGREBU</v>
      </c>
    </row>
    <row r="23" spans="1:8" ht="30">
      <c r="A23" s="365">
        <v>576</v>
      </c>
      <c r="B23" s="364" t="s">
        <v>4819</v>
      </c>
      <c r="C23" s="350">
        <v>0</v>
      </c>
      <c r="D23" s="350">
        <v>0</v>
      </c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22427 TEHNIČKO VELEUČILIŠTE U ZAGREBU</v>
      </c>
    </row>
    <row r="24" spans="1:8">
      <c r="A24" s="365">
        <v>581</v>
      </c>
      <c r="B24" s="364" t="s">
        <v>4802</v>
      </c>
      <c r="C24" s="350">
        <v>0</v>
      </c>
      <c r="D24" s="350">
        <v>0</v>
      </c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22427 TEHNIČKO VELEUČILIŠTE U ZAGREBU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40000</v>
      </c>
      <c r="F25" s="309">
        <f t="shared" si="3"/>
        <v>30000</v>
      </c>
      <c r="G25" s="309">
        <f t="shared" si="3"/>
        <v>20000</v>
      </c>
      <c r="H25" s="315" t="str">
        <f>'OPĆI DIO'!$C$1</f>
        <v>22427 TEHNIČKO VELEUČILIŠTE U ZAGREBU</v>
      </c>
    </row>
    <row r="26" spans="1:8">
      <c r="A26" s="365">
        <v>61</v>
      </c>
      <c r="B26" s="364" t="s">
        <v>4804</v>
      </c>
      <c r="C26" s="350">
        <v>0</v>
      </c>
      <c r="D26" s="350">
        <v>0</v>
      </c>
      <c r="E26" s="340">
        <f>SUMIF('Unos prihoda i primitaka'!$C$3:$C$501,$A26,'Unos prihoda i primitaka'!G$3:G$501)</f>
        <v>40000</v>
      </c>
      <c r="F26" s="340">
        <f>SUMIF('Unos prihoda i primitaka'!$C$3:$C$501,$A26,'Unos prihoda i primitaka'!H$3:H$501)</f>
        <v>30000</v>
      </c>
      <c r="G26" s="340">
        <f>SUMIF('Unos prihoda i primitaka'!$C$3:$C$501,$A26,'Unos prihoda i primitaka'!I$3:I$501)</f>
        <v>20000</v>
      </c>
      <c r="H26" s="315" t="str">
        <f>'OPĆI DIO'!$C$1</f>
        <v>22427 TEHNIČKO VELEUČILIŠTE U ZAGREBU</v>
      </c>
    </row>
    <row r="27" spans="1:8">
      <c r="A27" s="365">
        <v>63</v>
      </c>
      <c r="B27" s="364" t="s">
        <v>4805</v>
      </c>
      <c r="C27" s="350">
        <v>0</v>
      </c>
      <c r="D27" s="350">
        <v>0</v>
      </c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22427 TEHNIČKO VELEUČILIŠTE U ZAGREBU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114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22427 TEHNIČKO VELEUČILIŠTE U ZAGREBU</v>
      </c>
    </row>
    <row r="29" spans="1:8" ht="30">
      <c r="A29" s="365">
        <v>71</v>
      </c>
      <c r="B29" s="364" t="s">
        <v>4807</v>
      </c>
      <c r="C29" s="350">
        <v>0</v>
      </c>
      <c r="D29" s="350">
        <v>114</v>
      </c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22427 TEHNIČKO VELEUČILIŠTE U ZAGREBU</v>
      </c>
    </row>
    <row r="30" spans="1:8" ht="24" customHeight="1">
      <c r="A30" s="365">
        <v>0</v>
      </c>
      <c r="B30" s="360" t="s">
        <v>251</v>
      </c>
      <c r="C30" s="310">
        <f>+C31+C34+C36+C39+C50+C53</f>
        <v>7806590</v>
      </c>
      <c r="D30" s="310">
        <f>+D31+D34+D36+D39+D50+D53</f>
        <v>7990988</v>
      </c>
      <c r="E30" s="310">
        <f>+E31+E34+E36+E39+E50+E53</f>
        <v>9122243</v>
      </c>
      <c r="F30" s="310">
        <f>+F31+F34+F36+F39+F50+F53</f>
        <v>9002397</v>
      </c>
      <c r="G30" s="310">
        <f>+G31+G34+G36+G39+G50+G53</f>
        <v>8951849</v>
      </c>
      <c r="H30" s="315" t="str">
        <f>'OPĆI DIO'!$C$1</f>
        <v>22427 TEHNIČKO VELEUČILIŠTE U ZAGREBU</v>
      </c>
    </row>
    <row r="31" spans="1:8" s="348" customFormat="1">
      <c r="A31" s="367">
        <v>1</v>
      </c>
      <c r="B31" s="361" t="s">
        <v>4787</v>
      </c>
      <c r="C31" s="309">
        <f>+C32+C33</f>
        <v>3960787</v>
      </c>
      <c r="D31" s="309">
        <f t="shared" ref="D31" si="5">+D32+D33</f>
        <v>4494959</v>
      </c>
      <c r="E31" s="309">
        <f t="shared" ref="E31" si="6">+E32+E33</f>
        <v>5235338</v>
      </c>
      <c r="F31" s="309">
        <f t="shared" ref="F31" si="7">+F32+F33</f>
        <v>5151357</v>
      </c>
      <c r="G31" s="309">
        <f t="shared" ref="G31" si="8">+G32+G33</f>
        <v>5143161</v>
      </c>
      <c r="H31" s="315" t="str">
        <f>'OPĆI DIO'!$C$1</f>
        <v>22427 TEHNIČKO VELEUČILIŠTE U ZAGREBU</v>
      </c>
    </row>
    <row r="32" spans="1:8">
      <c r="A32" s="365">
        <v>11</v>
      </c>
      <c r="B32" s="362" t="s">
        <v>4788</v>
      </c>
      <c r="C32" s="350">
        <v>3960787</v>
      </c>
      <c r="D32" s="350">
        <v>4494959</v>
      </c>
      <c r="E32" s="342">
        <f>SUMIF('Unos rashoda i izdataka'!$Q$3:$Q$501,$A32,'Unos rashoda i izdataka'!J$3:J$501)+SUMIF('Unos rashoda P4'!$A$3:$A$501,$A32,'Unos rashoda P4'!H$3:H$501)</f>
        <v>5235338</v>
      </c>
      <c r="F32" s="342">
        <f>SUMIF('Unos rashoda i izdataka'!$Q$3:$Q$501,$A32,'Unos rashoda i izdataka'!K$3:K$501)+SUMIF('Unos rashoda P4'!$A$3:$A$501,$A32,'Unos rashoda P4'!I$3:I$501)</f>
        <v>5151357</v>
      </c>
      <c r="G32" s="342">
        <f>SUMIF('Unos rashoda i izdataka'!$Q$3:$Q$501,$A32,'Unos rashoda i izdataka'!L$3:L$501)+SUMIF('Unos rashoda P4'!$A$3:$A$501,$A32,'Unos rashoda P4'!J$3:J$501)</f>
        <v>5143161</v>
      </c>
      <c r="H32" s="315" t="str">
        <f>'OPĆI DIO'!$C$1</f>
        <v>22427 TEHNIČKO VELEUČILIŠTE U ZAGREBU</v>
      </c>
    </row>
    <row r="33" spans="1:8">
      <c r="A33" s="365">
        <v>12</v>
      </c>
      <c r="B33" s="363" t="s">
        <v>4789</v>
      </c>
      <c r="C33" s="350">
        <v>0</v>
      </c>
      <c r="D33" s="350">
        <v>0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22427 TEHNIČKO VELEUČILIŠTE U ZAGREBU</v>
      </c>
    </row>
    <row r="34" spans="1:8" s="348" customFormat="1">
      <c r="A34" s="367">
        <v>3</v>
      </c>
      <c r="B34" s="361" t="s">
        <v>4790</v>
      </c>
      <c r="C34" s="309">
        <f>+C35</f>
        <v>29820</v>
      </c>
      <c r="D34" s="309">
        <f t="shared" ref="D34:G34" si="9">+D35</f>
        <v>47780</v>
      </c>
      <c r="E34" s="309">
        <f t="shared" si="9"/>
        <v>122600</v>
      </c>
      <c r="F34" s="309">
        <f t="shared" si="9"/>
        <v>122600</v>
      </c>
      <c r="G34" s="309">
        <f t="shared" si="9"/>
        <v>122600</v>
      </c>
      <c r="H34" s="315" t="str">
        <f>'OPĆI DIO'!$C$1</f>
        <v>22427 TEHNIČKO VELEUČILIŠTE U ZAGREBU</v>
      </c>
    </row>
    <row r="35" spans="1:8">
      <c r="A35" s="368">
        <v>31</v>
      </c>
      <c r="B35" s="364" t="s">
        <v>4791</v>
      </c>
      <c r="C35" s="350">
        <v>29820</v>
      </c>
      <c r="D35" s="350">
        <v>47780</v>
      </c>
      <c r="E35" s="342">
        <f>SUMIF('Unos rashoda i izdataka'!$Q$3:$Q$501,$A35,'Unos rashoda i izdataka'!J$3:J$501)+SUMIF('Unos rashoda P4'!$A$3:$A$501,$A35,'Unos rashoda P4'!H$3:H$501)-'B.2 RAČUN FINANC IF'!E13</f>
        <v>122600</v>
      </c>
      <c r="F35" s="342">
        <f>SUMIF('Unos rashoda i izdataka'!$Q$3:$Q$501,$A35,'Unos rashoda i izdataka'!K$3:K$501)+SUMIF('Unos rashoda P4'!$A$3:$A$501,$A35,'Unos rashoda P4'!I$3:I$501)-'B.2 RAČUN FINANC IF'!F13</f>
        <v>122600</v>
      </c>
      <c r="G35" s="342">
        <f>SUMIF('Unos rashoda i izdataka'!$Q$3:$Q$501,$A35,'Unos rashoda i izdataka'!L$3:L$501)+SUMIF('Unos rashoda P4'!$A$3:$A$501,$A35,'Unos rashoda P4'!J$3:J$501)-'B.2 RAČUN FINANC IF'!G13</f>
        <v>122600</v>
      </c>
      <c r="H35" s="315" t="str">
        <f>'OPĆI DIO'!$C$1</f>
        <v>22427 TEHNIČKO VELEUČILIŠTE U ZAGREBU</v>
      </c>
    </row>
    <row r="36" spans="1:8" s="348" customFormat="1">
      <c r="A36" s="367">
        <v>4</v>
      </c>
      <c r="B36" s="361" t="s">
        <v>4792</v>
      </c>
      <c r="C36" s="309">
        <f>+C37+C38</f>
        <v>3414410</v>
      </c>
      <c r="D36" s="309">
        <f t="shared" ref="D36:G36" si="10">+D37+D38</f>
        <v>3393719</v>
      </c>
      <c r="E36" s="309">
        <f>+E37+E38</f>
        <v>3661000</v>
      </c>
      <c r="F36" s="309">
        <f t="shared" si="10"/>
        <v>3661000</v>
      </c>
      <c r="G36" s="309">
        <f t="shared" si="10"/>
        <v>3661000</v>
      </c>
      <c r="H36" s="315" t="str">
        <f>'OPĆI DIO'!$C$1</f>
        <v>22427 TEHNIČKO VELEUČILIŠTE U ZAGREBU</v>
      </c>
    </row>
    <row r="37" spans="1:8">
      <c r="A37" s="365">
        <v>41</v>
      </c>
      <c r="B37" s="364" t="s">
        <v>4793</v>
      </c>
      <c r="C37" s="350">
        <v>0</v>
      </c>
      <c r="D37" s="350">
        <v>0</v>
      </c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22427 TEHNIČKO VELEUČILIŠTE U ZAGREBU</v>
      </c>
    </row>
    <row r="38" spans="1:8">
      <c r="A38" s="365">
        <v>43</v>
      </c>
      <c r="B38" s="364" t="s">
        <v>4794</v>
      </c>
      <c r="C38" s="350">
        <v>3414410</v>
      </c>
      <c r="D38" s="350">
        <v>3393719</v>
      </c>
      <c r="E38" s="342">
        <f>SUMIF('Unos rashoda i izdataka'!$Q$3:$Q$501,$A38,'Unos rashoda i izdataka'!J$3:J$501)+SUMIF('Unos rashoda P4'!$A$3:$A$501,$A38,'Unos rashoda P4'!H$3:H$501)</f>
        <v>3661000</v>
      </c>
      <c r="F38" s="342">
        <f>SUMIF('Unos rashoda i izdataka'!$Q$3:$Q$501,$A38,'Unos rashoda i izdataka'!K$3:K$501)+SUMIF('Unos rashoda P4'!$A$3:$A$501,$A38,'Unos rashoda P4'!I$3:I$501)</f>
        <v>3661000</v>
      </c>
      <c r="G38" s="342">
        <f>SUMIF('Unos rashoda i izdataka'!$Q$3:$Q$501,$A38,'Unos rashoda i izdataka'!L$3:L$501)+SUMIF('Unos rashoda P4'!$A$3:$A$501,$A38,'Unos rashoda P4'!J$3:J$501)</f>
        <v>3661000</v>
      </c>
      <c r="H38" s="315" t="str">
        <f>'OPĆI DIO'!$C$1</f>
        <v>22427 TEHNIČKO VELEUČILIŠTE U ZAGREBU</v>
      </c>
    </row>
    <row r="39" spans="1:8" s="348" customFormat="1">
      <c r="A39" s="367">
        <v>5</v>
      </c>
      <c r="B39" s="361" t="s">
        <v>4795</v>
      </c>
      <c r="C39" s="309">
        <f>SUM(C40:C49)</f>
        <v>401573</v>
      </c>
      <c r="D39" s="309">
        <f>SUM(D40:D49)</f>
        <v>54416</v>
      </c>
      <c r="E39" s="309">
        <f>SUM(E40:E49)</f>
        <v>63305</v>
      </c>
      <c r="F39" s="309">
        <f>SUM(F40:F49)</f>
        <v>37440</v>
      </c>
      <c r="G39" s="309">
        <f>SUM(G40:G49)</f>
        <v>5088</v>
      </c>
      <c r="H39" s="315" t="str">
        <f>'OPĆI DIO'!$C$1</f>
        <v>22427 TEHNIČKO VELEUČILIŠTE U ZAGREBU</v>
      </c>
    </row>
    <row r="40" spans="1:8">
      <c r="A40" s="365">
        <v>51</v>
      </c>
      <c r="B40" s="364" t="s">
        <v>4796</v>
      </c>
      <c r="C40" s="350">
        <v>0</v>
      </c>
      <c r="D40" s="350">
        <v>0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22427 TEHNIČKO VELEUČILIŠTE U ZAGREBU</v>
      </c>
    </row>
    <row r="41" spans="1:8">
      <c r="A41" s="365">
        <v>52</v>
      </c>
      <c r="B41" s="364" t="s">
        <v>4797</v>
      </c>
      <c r="C41" s="350">
        <v>401573</v>
      </c>
      <c r="D41" s="350">
        <v>54416</v>
      </c>
      <c r="E41" s="342">
        <f>SUMIF('Unos rashoda i izdataka'!$Q$3:$Q$501,$A41,'Unos rashoda i izdataka'!J$3:J$501)+SUMIF('Unos rashoda P4'!$A$3:$A$501,$A41,'Unos rashoda P4'!H$3:H$501)</f>
        <v>63305</v>
      </c>
      <c r="F41" s="342">
        <f>SUMIF('Unos rashoda i izdataka'!$Q$3:$Q$501,$A41,'Unos rashoda i izdataka'!K$3:K$501)+SUMIF('Unos rashoda P4'!$A$3:$A$501,$A41,'Unos rashoda P4'!I$3:I$501)</f>
        <v>37440</v>
      </c>
      <c r="G41" s="342">
        <f>SUMIF('Unos rashoda i izdataka'!$Q$3:$Q$501,$A41,'Unos rashoda i izdataka'!L$3:L$501)+SUMIF('Unos rashoda P4'!$A$3:$A$501,$A41,'Unos rashoda P4'!J$3:J$501)</f>
        <v>5088</v>
      </c>
      <c r="H41" s="315" t="str">
        <f>'OPĆI DIO'!$C$1</f>
        <v>22427 TEHNIČKO VELEUČILIŠTE U ZAGREBU</v>
      </c>
    </row>
    <row r="42" spans="1:8">
      <c r="A42" s="365">
        <v>552</v>
      </c>
      <c r="B42" s="364" t="s">
        <v>4798</v>
      </c>
      <c r="C42" s="350">
        <v>0</v>
      </c>
      <c r="D42" s="350">
        <v>0</v>
      </c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22427 TEHNIČKO VELEUČILIŠTE U ZAGREBU</v>
      </c>
    </row>
    <row r="43" spans="1:8">
      <c r="A43" s="365">
        <v>559</v>
      </c>
      <c r="B43" s="364" t="s">
        <v>4799</v>
      </c>
      <c r="C43" s="350">
        <v>0</v>
      </c>
      <c r="D43" s="350">
        <v>0</v>
      </c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22427 TEHNIČKO VELEUČILIŠTE U ZAGREBU</v>
      </c>
    </row>
    <row r="44" spans="1:8">
      <c r="A44" s="365">
        <v>561</v>
      </c>
      <c r="B44" s="364" t="s">
        <v>4800</v>
      </c>
      <c r="C44" s="350">
        <v>0</v>
      </c>
      <c r="D44" s="350">
        <v>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22427 TEHNIČKO VELEUČILIŠTE U ZAGREBU</v>
      </c>
    </row>
    <row r="45" spans="1:8" ht="20.25" customHeight="1">
      <c r="A45" s="365">
        <v>563</v>
      </c>
      <c r="B45" s="364" t="s">
        <v>4801</v>
      </c>
      <c r="C45" s="350">
        <v>0</v>
      </c>
      <c r="D45" s="350">
        <v>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22427 TEHNIČKO VELEUČILIŠTE U ZAGREBU</v>
      </c>
    </row>
    <row r="46" spans="1:8" ht="30">
      <c r="A46" s="365">
        <v>573</v>
      </c>
      <c r="B46" s="364" t="s">
        <v>1020</v>
      </c>
      <c r="C46" s="350">
        <v>0</v>
      </c>
      <c r="D46" s="350">
        <v>0</v>
      </c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22427 TEHNIČKO VELEUČILIŠTE U ZAGREBU</v>
      </c>
    </row>
    <row r="47" spans="1:8">
      <c r="A47" s="365">
        <v>575</v>
      </c>
      <c r="B47" s="364" t="s">
        <v>1021</v>
      </c>
      <c r="C47" s="350">
        <v>0</v>
      </c>
      <c r="D47" s="350">
        <v>0</v>
      </c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22427 TEHNIČKO VELEUČILIŠTE U ZAGREBU</v>
      </c>
    </row>
    <row r="48" spans="1:8" ht="30">
      <c r="A48" s="369">
        <v>576</v>
      </c>
      <c r="B48" s="364" t="s">
        <v>4819</v>
      </c>
      <c r="C48" s="350">
        <v>0</v>
      </c>
      <c r="D48" s="350">
        <v>0</v>
      </c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22427 TEHNIČKO VELEUČILIŠTE U ZAGREBU</v>
      </c>
    </row>
    <row r="49" spans="1:8">
      <c r="A49" s="365">
        <v>581</v>
      </c>
      <c r="B49" s="364" t="s">
        <v>4802</v>
      </c>
      <c r="C49" s="350">
        <v>0</v>
      </c>
      <c r="D49" s="350">
        <v>0</v>
      </c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22427 TEHNIČKO VELEUČILIŠTE U ZAGREBU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40000</v>
      </c>
      <c r="F50" s="309">
        <f t="shared" si="11"/>
        <v>30000</v>
      </c>
      <c r="G50" s="309">
        <f t="shared" si="11"/>
        <v>20000</v>
      </c>
      <c r="H50" s="315" t="str">
        <f>'OPĆI DIO'!$C$1</f>
        <v>22427 TEHNIČKO VELEUČILIŠTE U ZAGREBU</v>
      </c>
    </row>
    <row r="51" spans="1:8">
      <c r="A51" s="365">
        <v>61</v>
      </c>
      <c r="B51" s="364" t="s">
        <v>4804</v>
      </c>
      <c r="C51" s="350">
        <v>0</v>
      </c>
      <c r="D51" s="350">
        <v>0</v>
      </c>
      <c r="E51" s="342">
        <f>SUMIF('Unos rashoda i izdataka'!$Q$3:$Q$501,$A51,'Unos rashoda i izdataka'!J$3:J$501)+SUMIF('Unos rashoda P4'!$A$3:$A$501,$A51,'Unos rashoda P4'!H$3:H$501)</f>
        <v>40000</v>
      </c>
      <c r="F51" s="342">
        <f>SUMIF('Unos rashoda i izdataka'!$Q$3:$Q$501,$A51,'Unos rashoda i izdataka'!K$3:K$501)+SUMIF('Unos rashoda P4'!$A$3:$A$501,$A51,'Unos rashoda P4'!I$3:I$501)</f>
        <v>30000</v>
      </c>
      <c r="G51" s="342">
        <f>SUMIF('Unos rashoda i izdataka'!$Q$3:$Q$501,$A51,'Unos rashoda i izdataka'!L$3:L$501)+SUMIF('Unos rashoda P4'!$A$3:$A$501,$A51,'Unos rashoda P4'!J$3:J$501)</f>
        <v>20000</v>
      </c>
      <c r="H51" s="315" t="str">
        <f>'OPĆI DIO'!$C$1</f>
        <v>22427 TEHNIČKO VELEUČILIŠTE U ZAGREBU</v>
      </c>
    </row>
    <row r="52" spans="1:8">
      <c r="A52" s="365">
        <v>63</v>
      </c>
      <c r="B52" s="364" t="s">
        <v>4805</v>
      </c>
      <c r="C52" s="350">
        <v>0</v>
      </c>
      <c r="D52" s="350">
        <v>0</v>
      </c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22427 TEHNIČKO VELEUČILIŠTE U ZAGREBU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114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22427 TEHNIČKO VELEUČILIŠTE U ZAGREBU</v>
      </c>
    </row>
    <row r="54" spans="1:8" ht="30">
      <c r="A54" s="365">
        <v>71</v>
      </c>
      <c r="B54" s="364" t="s">
        <v>4807</v>
      </c>
      <c r="C54" s="350">
        <v>0</v>
      </c>
      <c r="D54" s="350">
        <v>114</v>
      </c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22427 TEHNIČKO VELEUČILIŠTE U ZAGREBU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7806590</v>
      </c>
      <c r="D5" s="354">
        <f t="shared" si="0"/>
        <v>7990988</v>
      </c>
      <c r="E5" s="354">
        <f>+E6+E15+E21+E28+E38+E45+E52+E59+E66+E75</f>
        <v>9082243</v>
      </c>
      <c r="F5" s="354">
        <f t="shared" ref="F5:G5" si="1">+F6+F15+F21+F28+F38+F45+F52+F59+F66+F75</f>
        <v>8972397</v>
      </c>
      <c r="G5" s="354">
        <f t="shared" si="1"/>
        <v>8931849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22427 TEHNIČKO VELEUČILIŠTE U ZAGREBU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22427 TEHNIČKO VELEUČILIŠTE U ZAGREBU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22427 TEHNIČKO VELEUČILIŠTE U ZAGREBU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22427 TEHNIČKO VELEUČILIŠTE U ZAGREBU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22427 TEHNIČKO VELEUČILIŠTE U ZAGREBU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22427 TEHNIČKO VELEUČILIŠTE U ZAGREBU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22427 TEHNIČKO VELEUČILIŠTE U ZAGREBU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22427 TEHNIČKO VELEUČILIŠTE U ZAGREBU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22427 TEHNIČKO VELEUČILIŠTE U ZAGREBU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22427 TEHNIČKO VELEUČILIŠTE U ZAGREBU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22427 TEHNIČKO VELEUČILIŠTE U ZAGREBU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22427 TEHNIČKO VELEUČILIŠTE U ZAGREBU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22427 TEHNIČKO VELEUČILIŠTE U ZAGREBU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22427 TEHNIČKO VELEUČILIŠTE U ZAGREBU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22427 TEHNIČKO VELEUČILIŠTE U ZAGREBU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22427 TEHNIČKO VELEUČILIŠTE U ZAGREBU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22427 TEHNIČKO VELEUČILIŠTE U ZAGREBU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22427 TEHNIČKO VELEUČILIŠTE U ZAGREBU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22427 TEHNIČKO VELEUČILIŠTE U ZAGREBU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22427 TEHNIČKO VELEUČILIŠTE U ZAGREBU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22427 TEHNIČKO VELEUČILIŠTE U ZAGREBU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22427 TEHNIČKO VELEUČILIŠTE U ZAGREBU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22427 TEHNIČKO VELEUČILIŠTE U ZAGREBU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22427 TEHNIČKO VELEUČILIŠTE U ZAGREBU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22427 TEHNIČKO VELEUČILIŠTE U ZAGREBU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22427 TEHNIČKO VELEUČILIŠTE U ZAGREBU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22427 TEHNIČKO VELEUČILIŠTE U ZAGREBU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22427 TEHNIČKO VELEUČILIŠTE U ZAGREBU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22427 TEHNIČKO VELEUČILIŠTE U ZAGREBU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22427 TEHNIČKO VELEUČILIŠTE U ZAGREBU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22427 TEHNIČKO VELEUČILIŠTE U ZAGREBU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22427 TEHNIČKO VELEUČILIŠTE U ZAGREBU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22427 TEHNIČKO VELEUČILIŠTE U ZAGREBU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22427 TEHNIČKO VELEUČILIŠTE U ZAGREBU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22427 TEHNIČKO VELEUČILIŠTE U ZAGREBU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22427 TEHNIČKO VELEUČILIŠTE U ZAGREBU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22427 TEHNIČKO VELEUČILIŠTE U ZAGREBU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22427 TEHNIČKO VELEUČILIŠTE U ZAGREBU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22427 TEHNIČKO VELEUČILIŠTE U ZAGREBU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22427 TEHNIČKO VELEUČILIŠTE U ZAGREBU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22427 TEHNIČKO VELEUČILIŠTE U ZAGREBU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22427 TEHNIČKO VELEUČILIŠTE U ZAGREBU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22427 TEHNIČKO VELEUČILIŠTE U ZAGREBU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22427 TEHNIČKO VELEUČILIŠTE U ZAGREBU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22427 TEHNIČKO VELEUČILIŠTE U ZAGREBU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22427 TEHNIČKO VELEUČILIŠTE U ZAGREBU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22427 TEHNIČKO VELEUČILIŠTE U ZAGREBU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22427 TEHNIČKO VELEUČILIŠTE U ZAGREBU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22427 TEHNIČKO VELEUČILIŠTE U ZAGREBU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22427 TEHNIČKO VELEUČILIŠTE U ZAGREBU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22427 TEHNIČKO VELEUČILIŠTE U ZAGREBU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22427 TEHNIČKO VELEUČILIŠTE U ZAGREBU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22427 TEHNIČKO VELEUČILIŠTE U ZAGREBU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22427 TEHNIČKO VELEUČILIŠTE U ZAGREBU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22427 TEHNIČKO VELEUČILIŠTE U ZAGREBU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22427 TEHNIČKO VELEUČILIŠTE U ZAGREBU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22427 TEHNIČKO VELEUČILIŠTE U ZAGREBU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22427 TEHNIČKO VELEUČILIŠTE U ZAGREBU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22427 TEHNIČKO VELEUČILIŠTE U ZAGREBU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22427 TEHNIČKO VELEUČILIŠTE U ZAGREBU</v>
      </c>
    </row>
    <row r="66" spans="1:8">
      <c r="A66" s="209">
        <v>9</v>
      </c>
      <c r="B66" s="36" t="s">
        <v>4019</v>
      </c>
      <c r="C66" s="233">
        <f t="shared" ref="C66:D66" si="10">SUM(C67:C74)</f>
        <v>7806590</v>
      </c>
      <c r="D66" s="233">
        <f t="shared" si="10"/>
        <v>7990988</v>
      </c>
      <c r="E66" s="233">
        <f>SUM(E67:E74)</f>
        <v>9082243</v>
      </c>
      <c r="F66" s="233">
        <f>SUM(F67:F74)</f>
        <v>8972397</v>
      </c>
      <c r="G66" s="233">
        <f>SUM(G67:G74)</f>
        <v>8931849</v>
      </c>
      <c r="H66" s="315" t="str">
        <f>'OPĆI DIO'!$C$1</f>
        <v>22427 TEHNIČKO VELEUČILIŠTE U ZAGREBU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22427 TEHNIČKO VELEUČILIŠTE U ZAGREBU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22427 TEHNIČKO VELEUČILIŠTE U ZAGREBU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22427 TEHNIČKO VELEUČILIŠTE U ZAGREBU</v>
      </c>
    </row>
    <row r="70" spans="1:8">
      <c r="A70" s="225">
        <v>94</v>
      </c>
      <c r="B70" s="25" t="s">
        <v>4023</v>
      </c>
      <c r="C70" s="349">
        <v>7806590</v>
      </c>
      <c r="D70" s="349">
        <v>7990988</v>
      </c>
      <c r="E70" s="349">
        <f>SUMIF('Unos rashoda i izdataka'!$R$3:$R$501,'A.3 RASHODI FUNK'!$A70,'Unos rashoda i izdataka'!J$3:J$501)+SUMIF('Unos rashoda P4'!$T$3:$T$501,'A.3 RASHODI FUNK'!$A70,'Unos rashoda P4'!H$3:H$501)</f>
        <v>9082243</v>
      </c>
      <c r="F70" s="349">
        <f>SUMIF('Unos rashoda i izdataka'!$R$3:$R$501,'A.3 RASHODI FUNK'!$A70,'Unos rashoda i izdataka'!K$3:K$501)+SUMIF('Unos rashoda P4'!$T$3:$T$501,'A.3 RASHODI FUNK'!$A70,'Unos rashoda P4'!I$3:I$501)</f>
        <v>8972397</v>
      </c>
      <c r="G70" s="349">
        <f>SUMIF('Unos rashoda i izdataka'!$R$3:$R$501,'A.3 RASHODI FUNK'!$A70,'Unos rashoda i izdataka'!L$3:L$501)+SUMIF('Unos rashoda P4'!$T$3:$T$501,'A.3 RASHODI FUNK'!$A70,'Unos rashoda P4'!J$3:J$501)</f>
        <v>8931849</v>
      </c>
      <c r="H70" s="315" t="str">
        <f>'OPĆI DIO'!$C$1</f>
        <v>22427 TEHNIČKO VELEUČILIŠTE U ZAGREBU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22427 TEHNIČKO VELEUČILIŠTE U ZAGREBU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22427 TEHNIČKO VELEUČILIŠTE U ZAGREBU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22427 TEHNIČKO VELEUČILIŠTE U ZAGREBU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22427 TEHNIČKO VELEUČILIŠTE U ZAGREBU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22427 TEHNIČKO VELEUČILIŠTE U ZAGREBU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22427 TEHNIČKO VELEUČILIŠTE U ZAGREBU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22427 TEHNIČKO VELEUČILIŠTE U ZAGREBU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22427 TEHNIČKO VELEUČILIŠTE U ZAGREBU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22427 TEHNIČKO VELEUČILIŠTE U ZAGREBU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22427 TEHNIČKO VELEUČILIŠTE U ZAGREBU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22427 TEHNIČKO VELEUČILIŠTE U ZAGREBU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22427 TEHNIČKO VELEUČILIŠTE U ZAGREBU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22427 TEHNIČKO VELEUČILIŠTE U ZAGREBU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22427 TEHNIČKO VELEUČILIŠTE U ZAGREBU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22427 TEHNIČKO VELEUČILIŠTE U ZAGREBU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22427 TEHNIČKO VELEUČILIŠTE U ZAGREBU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22427 TEHNIČKO VELEUČILIŠTE U ZAGREBU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22427 TEHNIČKO VELEUČILIŠTE U ZAGREBU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22427 TEHNIČKO VELEUČILIŠTE U ZAGREBU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22427 TEHNIČKO VELEUČILIŠTE U ZAGREBU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22427 TEHNIČKO VELEUČILIŠTE U ZAGREBU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22427 TEHNIČKO VELEUČILIŠTE U ZAGREBU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22427 TEHNIČKO VELEUČILIŠTE U ZAGREBU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22427 TEHNIČKO VELEUČILIŠTE U ZAGREBU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22427 TEHNIČKO VELEUČILIŠTE U ZAGREBU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22427 TEHNIČKO VELEUČILIŠTE U ZAGREBU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22427 TEHNIČKO VELEUČILIŠTE U ZAGREBU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22427 TEHNIČKO VELEUČILIŠTE U ZAGREBU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22427 TEHNIČKO VELEUČILIŠTE U ZAGREBU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22427 TEHNIČKO VELEUČILIŠTE U ZAGREBU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22427 TEHNIČKO VELEUČILIŠTE U ZAGREBU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306" workbookViewId="0">
      <selection activeCell="F343" sqref="F343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6" ma:contentTypeDescription="Create a new document." ma:contentTypeScope="" ma:versionID="1727c102fcbe43f1abd0e89f108d1864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7ec2c21c19b977b26fedc022a0198c53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5C675-0817-4FFF-AA8D-DB7492500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344F9-FD2A-4397-BB27-C6905E28F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48660-05EF-4093-B51E-D19D7959BE7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6b36c7ee-d7ec-4711-a362-094dcce723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Kristina Perić (kperic)</cp:lastModifiedBy>
  <cp:lastPrinted>2023-09-26T12:58:05Z</cp:lastPrinted>
  <dcterms:created xsi:type="dcterms:W3CDTF">2018-09-10T07:36:17Z</dcterms:created>
  <dcterms:modified xsi:type="dcterms:W3CDTF">2023-12-17T22:42:43Z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ContentTypeId">
    <vt:lpwstr>0x01010031E0428BBA09314E86BD81F248505F49</vt:lpwstr>
  </property>
</Properties>
</file>